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년 사업\2022장애인편의시설\공사\공고문\"/>
    </mc:Choice>
  </mc:AlternateContent>
  <xr:revisionPtr revIDLastSave="0" documentId="8_{D0329490-E8A8-4A4A-ACA4-ED0DE4B8AC5E}" xr6:coauthVersionLast="47" xr6:coauthVersionMax="47" xr10:uidLastSave="{00000000-0000-0000-0000-000000000000}"/>
  <bookViews>
    <workbookView xWindow="28680" yWindow="-120" windowWidth="29040" windowHeight="15840" tabRatio="682" activeTab="3" xr2:uid="{00000000-000D-0000-FFFF-FFFF00000000}"/>
  </bookViews>
  <sheets>
    <sheet name="건축" sheetId="12" r:id="rId1"/>
    <sheet name="원가계산서" sheetId="11" r:id="rId2"/>
    <sheet name="집계표" sheetId="21" r:id="rId3"/>
    <sheet name="내역서" sheetId="20" r:id="rId4"/>
  </sheets>
  <definedNames>
    <definedName name="_xlnm.Print_Area" localSheetId="0">건축!$A$1:$O$24</definedName>
    <definedName name="_xlnm.Print_Area" localSheetId="3">내역서!$A$1:$M$148</definedName>
    <definedName name="_xlnm.Print_Area" localSheetId="1">원가계산서!$A$1:$F$33</definedName>
    <definedName name="_xlnm.Print_Area" localSheetId="2">집계표!$A$1:$M$36</definedName>
    <definedName name="_xlnm.Print_Titles" localSheetId="3">내역서!$1:$4</definedName>
    <definedName name="_xlnm.Print_Titles" localSheetId="1">원가계산서!$1:$4</definedName>
    <definedName name="_xlnm.Print_Titles" localSheetId="2">집계표!$1:$4</definedName>
    <definedName name="_xlnm.Recorder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1" l="1"/>
  <c r="D26" i="11"/>
  <c r="D25" i="11"/>
  <c r="D19" i="11"/>
  <c r="D18" i="11"/>
  <c r="D17" i="11"/>
  <c r="D16" i="11"/>
  <c r="D15" i="11"/>
  <c r="D14" i="11"/>
  <c r="D13" i="11"/>
  <c r="D10" i="11"/>
  <c r="AR36" i="21"/>
  <c r="AS36" i="21"/>
  <c r="AR20" i="21"/>
  <c r="AS20" i="21"/>
  <c r="AQ148" i="20"/>
  <c r="AQ29" i="21" s="1"/>
  <c r="AR148" i="20"/>
  <c r="AS148" i="20"/>
  <c r="F135" i="20"/>
  <c r="H135" i="20"/>
  <c r="J135" i="20"/>
  <c r="O135" i="20"/>
  <c r="R135" i="20"/>
  <c r="S135" i="20"/>
  <c r="T135" i="20"/>
  <c r="U135" i="20"/>
  <c r="V135" i="20"/>
  <c r="W135" i="20"/>
  <c r="Y135" i="20"/>
  <c r="Z135" i="20"/>
  <c r="AA135" i="20"/>
  <c r="AB135" i="20"/>
  <c r="AC135" i="20"/>
  <c r="AD135" i="20"/>
  <c r="AE135" i="20"/>
  <c r="AF135" i="20"/>
  <c r="AG135" i="20"/>
  <c r="AH135" i="20"/>
  <c r="AI135" i="20"/>
  <c r="AJ135" i="20"/>
  <c r="AK135" i="20"/>
  <c r="AL135" i="20"/>
  <c r="AM135" i="20"/>
  <c r="AN135" i="20"/>
  <c r="AO135" i="20"/>
  <c r="AP135" i="20"/>
  <c r="F134" i="20"/>
  <c r="F148" i="20" s="1"/>
  <c r="H134" i="20"/>
  <c r="H148" i="20" s="1"/>
  <c r="G29" i="21" s="1"/>
  <c r="H29" i="21" s="1"/>
  <c r="J134" i="20"/>
  <c r="J148" i="20" s="1"/>
  <c r="I29" i="21" s="1"/>
  <c r="J29" i="21" s="1"/>
  <c r="O134" i="20"/>
  <c r="R134" i="20"/>
  <c r="S134" i="20"/>
  <c r="T134" i="20"/>
  <c r="U134" i="20"/>
  <c r="U148" i="20" s="1"/>
  <c r="U29" i="21" s="1"/>
  <c r="V134" i="20"/>
  <c r="W134" i="20"/>
  <c r="Y134" i="20"/>
  <c r="Y148" i="20" s="1"/>
  <c r="Y29" i="21" s="1"/>
  <c r="Z134" i="20"/>
  <c r="Z148" i="20" s="1"/>
  <c r="Z29" i="21" s="1"/>
  <c r="AA134" i="20"/>
  <c r="AB134" i="20"/>
  <c r="AC134" i="20"/>
  <c r="AD134" i="20"/>
  <c r="AE134" i="20"/>
  <c r="AF134" i="20"/>
  <c r="AG134" i="20"/>
  <c r="AH134" i="20"/>
  <c r="AH148" i="20" s="1"/>
  <c r="AH29" i="21" s="1"/>
  <c r="AI134" i="20"/>
  <c r="AJ134" i="20"/>
  <c r="AK134" i="20"/>
  <c r="AL134" i="20"/>
  <c r="AM134" i="20"/>
  <c r="AN134" i="20"/>
  <c r="AN148" i="20" s="1"/>
  <c r="AN29" i="21" s="1"/>
  <c r="AO134" i="20"/>
  <c r="AO148" i="20" s="1"/>
  <c r="AO29" i="21" s="1"/>
  <c r="AP134" i="20"/>
  <c r="AP148" i="20" s="1"/>
  <c r="AP29" i="21" s="1"/>
  <c r="AQ132" i="20"/>
  <c r="AQ28" i="21" s="1"/>
  <c r="AR132" i="20"/>
  <c r="AS132" i="20"/>
  <c r="F124" i="20"/>
  <c r="H124" i="20"/>
  <c r="J124" i="20"/>
  <c r="R124" i="20" s="1"/>
  <c r="O124" i="20"/>
  <c r="S124" i="20"/>
  <c r="T124" i="20"/>
  <c r="U124" i="20"/>
  <c r="V124" i="20"/>
  <c r="W124" i="20"/>
  <c r="X124" i="20"/>
  <c r="Y124" i="20"/>
  <c r="Z124" i="20"/>
  <c r="AA124" i="20"/>
  <c r="AB124" i="20"/>
  <c r="AC124" i="20"/>
  <c r="AD124" i="20"/>
  <c r="AE124" i="20"/>
  <c r="AF124" i="20"/>
  <c r="AG124" i="20"/>
  <c r="AH124" i="20"/>
  <c r="AI124" i="20"/>
  <c r="AJ124" i="20"/>
  <c r="AK124" i="20"/>
  <c r="AL124" i="20"/>
  <c r="AM124" i="20"/>
  <c r="AN124" i="20"/>
  <c r="AO124" i="20"/>
  <c r="AP124" i="20"/>
  <c r="F123" i="20"/>
  <c r="H123" i="20"/>
  <c r="J123" i="20"/>
  <c r="R123" i="20" s="1"/>
  <c r="K123" i="20"/>
  <c r="O123" i="20"/>
  <c r="S123" i="20"/>
  <c r="T123" i="20"/>
  <c r="U123" i="20"/>
  <c r="V123" i="20"/>
  <c r="W123" i="20"/>
  <c r="X123" i="20"/>
  <c r="Y123" i="20"/>
  <c r="Z123" i="20"/>
  <c r="AA123" i="20"/>
  <c r="AB123" i="20"/>
  <c r="AC123" i="20"/>
  <c r="AD123" i="20"/>
  <c r="AE123" i="20"/>
  <c r="AF123" i="20"/>
  <c r="AG123" i="20"/>
  <c r="AH123" i="20"/>
  <c r="AI123" i="20"/>
  <c r="AJ123" i="20"/>
  <c r="AK123" i="20"/>
  <c r="AL123" i="20"/>
  <c r="AM123" i="20"/>
  <c r="AN123" i="20"/>
  <c r="AO123" i="20"/>
  <c r="AP123" i="20"/>
  <c r="F122" i="20"/>
  <c r="H122" i="20"/>
  <c r="J122" i="20"/>
  <c r="R122" i="20" s="1"/>
  <c r="O122" i="20"/>
  <c r="S122" i="20"/>
  <c r="T122" i="20"/>
  <c r="U122" i="20"/>
  <c r="V122" i="20"/>
  <c r="W122" i="20"/>
  <c r="X122" i="20"/>
  <c r="Y122" i="20"/>
  <c r="Z122" i="20"/>
  <c r="AA122" i="20"/>
  <c r="AB122" i="20"/>
  <c r="AC122" i="20"/>
  <c r="AD122" i="20"/>
  <c r="AE122" i="20"/>
  <c r="AF122" i="20"/>
  <c r="AG122" i="20"/>
  <c r="AH122" i="20"/>
  <c r="AI122" i="20"/>
  <c r="AJ122" i="20"/>
  <c r="AK122" i="20"/>
  <c r="AL122" i="20"/>
  <c r="AM122" i="20"/>
  <c r="AN122" i="20"/>
  <c r="AO122" i="20"/>
  <c r="AP122" i="20"/>
  <c r="F121" i="20"/>
  <c r="H121" i="20"/>
  <c r="J121" i="20"/>
  <c r="R121" i="20" s="1"/>
  <c r="O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AI121" i="20"/>
  <c r="AJ121" i="20"/>
  <c r="AK121" i="20"/>
  <c r="AL121" i="20"/>
  <c r="AM121" i="20"/>
  <c r="AN121" i="20"/>
  <c r="AO121" i="20"/>
  <c r="AP121" i="20"/>
  <c r="F120" i="20"/>
  <c r="H120" i="20"/>
  <c r="J120" i="20"/>
  <c r="R120" i="20" s="1"/>
  <c r="O120" i="20"/>
  <c r="S120" i="20"/>
  <c r="T120" i="20"/>
  <c r="U120" i="20"/>
  <c r="V120" i="20"/>
  <c r="W120" i="20"/>
  <c r="X120" i="20"/>
  <c r="Y120" i="20"/>
  <c r="Z120" i="20"/>
  <c r="AA120" i="20"/>
  <c r="AB120" i="20"/>
  <c r="AC120" i="20"/>
  <c r="AD120" i="20"/>
  <c r="AE120" i="20"/>
  <c r="AF120" i="20"/>
  <c r="AG120" i="20"/>
  <c r="AH120" i="20"/>
  <c r="AI120" i="20"/>
  <c r="AJ120" i="20"/>
  <c r="AK120" i="20"/>
  <c r="AL120" i="20"/>
  <c r="AM120" i="20"/>
  <c r="AN120" i="20"/>
  <c r="AO120" i="20"/>
  <c r="AP120" i="20"/>
  <c r="F119" i="20"/>
  <c r="H119" i="20"/>
  <c r="J119" i="20"/>
  <c r="R119" i="20" s="1"/>
  <c r="O119" i="20"/>
  <c r="S119" i="20"/>
  <c r="T119" i="20"/>
  <c r="U119" i="20"/>
  <c r="V119" i="20"/>
  <c r="W119" i="20"/>
  <c r="X119" i="20"/>
  <c r="Y119" i="20"/>
  <c r="Z119" i="20"/>
  <c r="AA119" i="20"/>
  <c r="AB119" i="20"/>
  <c r="AC119" i="20"/>
  <c r="AD119" i="20"/>
  <c r="AE119" i="20"/>
  <c r="AF119" i="20"/>
  <c r="AG119" i="20"/>
  <c r="AH119" i="20"/>
  <c r="AI119" i="20"/>
  <c r="AJ119" i="20"/>
  <c r="AK119" i="20"/>
  <c r="AL119" i="20"/>
  <c r="AM119" i="20"/>
  <c r="AN119" i="20"/>
  <c r="AO119" i="20"/>
  <c r="AP119" i="20"/>
  <c r="F118" i="20"/>
  <c r="F132" i="20" s="1"/>
  <c r="H118" i="20"/>
  <c r="H132" i="20" s="1"/>
  <c r="G28" i="21" s="1"/>
  <c r="H28" i="21" s="1"/>
  <c r="J118" i="20"/>
  <c r="R118" i="20" s="1"/>
  <c r="R132" i="20" s="1"/>
  <c r="R28" i="21" s="1"/>
  <c r="O118" i="20"/>
  <c r="S118" i="20"/>
  <c r="T118" i="20"/>
  <c r="U118" i="20"/>
  <c r="V118" i="20"/>
  <c r="W118" i="20"/>
  <c r="W132" i="20" s="1"/>
  <c r="W28" i="21" s="1"/>
  <c r="X118" i="20"/>
  <c r="Y118" i="20"/>
  <c r="Y132" i="20" s="1"/>
  <c r="Y28" i="21" s="1"/>
  <c r="Z118" i="20"/>
  <c r="AA118" i="20"/>
  <c r="AB118" i="20"/>
  <c r="AC118" i="20"/>
  <c r="AD118" i="20"/>
  <c r="AE118" i="20"/>
  <c r="AF118" i="20"/>
  <c r="AG118" i="20"/>
  <c r="AH118" i="20"/>
  <c r="AI118" i="20"/>
  <c r="AJ118" i="20"/>
  <c r="AK118" i="20"/>
  <c r="AL118" i="20"/>
  <c r="AM118" i="20"/>
  <c r="AN118" i="20"/>
  <c r="AO118" i="20"/>
  <c r="AP118" i="20"/>
  <c r="AQ116" i="20"/>
  <c r="AQ27" i="21" s="1"/>
  <c r="AR116" i="20"/>
  <c r="AS116" i="20"/>
  <c r="F103" i="20"/>
  <c r="H103" i="20"/>
  <c r="J103" i="20"/>
  <c r="R103" i="20" s="1"/>
  <c r="O103" i="20"/>
  <c r="S103" i="20"/>
  <c r="T103" i="20"/>
  <c r="U103" i="20"/>
  <c r="V103" i="20"/>
  <c r="W103" i="20"/>
  <c r="X103" i="20"/>
  <c r="Y103" i="20"/>
  <c r="Z103" i="20"/>
  <c r="AA103" i="20"/>
  <c r="AB103" i="20"/>
  <c r="AC103" i="20"/>
  <c r="AD103" i="20"/>
  <c r="AE103" i="20"/>
  <c r="AF103" i="20"/>
  <c r="AG103" i="20"/>
  <c r="AH103" i="20"/>
  <c r="AI103" i="20"/>
  <c r="AJ103" i="20"/>
  <c r="AK103" i="20"/>
  <c r="AL103" i="20"/>
  <c r="AM103" i="20"/>
  <c r="AN103" i="20"/>
  <c r="AO103" i="20"/>
  <c r="AP103" i="20"/>
  <c r="F102" i="20"/>
  <c r="H102" i="20"/>
  <c r="J102" i="20"/>
  <c r="J116" i="20" s="1"/>
  <c r="I27" i="21" s="1"/>
  <c r="J27" i="21" s="1"/>
  <c r="O102" i="20"/>
  <c r="S102" i="20"/>
  <c r="T102" i="20"/>
  <c r="U102" i="20"/>
  <c r="V102" i="20"/>
  <c r="V116" i="20" s="1"/>
  <c r="V27" i="21" s="1"/>
  <c r="W102" i="20"/>
  <c r="X102" i="20"/>
  <c r="Y102" i="20"/>
  <c r="Z102" i="20"/>
  <c r="AA102" i="20"/>
  <c r="AB102" i="20"/>
  <c r="AC102" i="20"/>
  <c r="AD102" i="20"/>
  <c r="AE102" i="20"/>
  <c r="AF102" i="20"/>
  <c r="AG102" i="20"/>
  <c r="AH102" i="20"/>
  <c r="AI102" i="20"/>
  <c r="AJ102" i="20"/>
  <c r="AK102" i="20"/>
  <c r="AL102" i="20"/>
  <c r="AM102" i="20"/>
  <c r="AN102" i="20"/>
  <c r="AO102" i="20"/>
  <c r="AP102" i="20"/>
  <c r="AQ100" i="20"/>
  <c r="AQ26" i="21" s="1"/>
  <c r="AR100" i="20"/>
  <c r="AS100" i="20"/>
  <c r="H87" i="20"/>
  <c r="J87" i="20"/>
  <c r="O87" i="20"/>
  <c r="R87" i="20"/>
  <c r="S87" i="20"/>
  <c r="T87" i="20"/>
  <c r="U87" i="20"/>
  <c r="V87" i="20"/>
  <c r="W87" i="20"/>
  <c r="X87" i="20"/>
  <c r="Y87" i="20"/>
  <c r="Z87" i="20"/>
  <c r="AA87" i="20"/>
  <c r="AB87" i="20"/>
  <c r="AC87" i="20"/>
  <c r="AD87" i="20"/>
  <c r="AE87" i="20"/>
  <c r="AF87" i="20"/>
  <c r="AG87" i="20"/>
  <c r="AH87" i="20"/>
  <c r="AI87" i="20"/>
  <c r="AJ87" i="20"/>
  <c r="AK87" i="20"/>
  <c r="AL87" i="20"/>
  <c r="AM87" i="20"/>
  <c r="AN87" i="20"/>
  <c r="AO87" i="20"/>
  <c r="AP87" i="20"/>
  <c r="F86" i="20"/>
  <c r="H86" i="20"/>
  <c r="J86" i="20"/>
  <c r="R86" i="20" s="1"/>
  <c r="O86" i="20"/>
  <c r="S86" i="20"/>
  <c r="T86" i="20"/>
  <c r="U86" i="20"/>
  <c r="V86" i="20"/>
  <c r="W86" i="20"/>
  <c r="X86" i="20"/>
  <c r="Y86" i="20"/>
  <c r="Z86" i="20"/>
  <c r="AA86" i="20"/>
  <c r="AB86" i="20"/>
  <c r="AC86" i="20"/>
  <c r="AD86" i="20"/>
  <c r="AE86" i="20"/>
  <c r="AF86" i="20"/>
  <c r="AG86" i="20"/>
  <c r="AH86" i="20"/>
  <c r="AI86" i="20"/>
  <c r="AJ86" i="20"/>
  <c r="AK86" i="20"/>
  <c r="AL86" i="20"/>
  <c r="AM86" i="20"/>
  <c r="AN86" i="20"/>
  <c r="AO86" i="20"/>
  <c r="AP86" i="20"/>
  <c r="F85" i="20"/>
  <c r="H85" i="20"/>
  <c r="J85" i="20"/>
  <c r="R85" i="20" s="1"/>
  <c r="O85" i="20"/>
  <c r="S85" i="20"/>
  <c r="T85" i="20"/>
  <c r="U85" i="20"/>
  <c r="V85" i="20"/>
  <c r="W85" i="20"/>
  <c r="X85" i="20"/>
  <c r="Y85" i="20"/>
  <c r="Z85" i="20"/>
  <c r="AA85" i="20"/>
  <c r="AB85" i="20"/>
  <c r="AC85" i="20"/>
  <c r="AD85" i="20"/>
  <c r="AE85" i="20"/>
  <c r="AF85" i="20"/>
  <c r="AG85" i="20"/>
  <c r="AH85" i="20"/>
  <c r="AI85" i="20"/>
  <c r="AJ85" i="20"/>
  <c r="AK85" i="20"/>
  <c r="AL85" i="20"/>
  <c r="AM85" i="20"/>
  <c r="AN85" i="20"/>
  <c r="AO85" i="20"/>
  <c r="AP85" i="20"/>
  <c r="F84" i="20"/>
  <c r="H84" i="20"/>
  <c r="J84" i="20"/>
  <c r="R84" i="20" s="1"/>
  <c r="O84" i="20"/>
  <c r="S84" i="20"/>
  <c r="T84" i="20"/>
  <c r="U84" i="20"/>
  <c r="V84" i="20"/>
  <c r="W84" i="20"/>
  <c r="X84" i="20"/>
  <c r="Y84" i="20"/>
  <c r="Z84" i="20"/>
  <c r="AA84" i="20"/>
  <c r="AB84" i="20"/>
  <c r="AC84" i="20"/>
  <c r="AD84" i="20"/>
  <c r="AE84" i="20"/>
  <c r="AF84" i="20"/>
  <c r="AG84" i="20"/>
  <c r="AH84" i="20"/>
  <c r="AI84" i="20"/>
  <c r="AJ84" i="20"/>
  <c r="AK84" i="20"/>
  <c r="AL84" i="20"/>
  <c r="AM84" i="20"/>
  <c r="AN84" i="20"/>
  <c r="AO84" i="20"/>
  <c r="AP84" i="20"/>
  <c r="F83" i="20"/>
  <c r="H83" i="20"/>
  <c r="J83" i="20"/>
  <c r="R83" i="20" s="1"/>
  <c r="O83" i="20"/>
  <c r="S83" i="20"/>
  <c r="T83" i="20"/>
  <c r="U83" i="20"/>
  <c r="V83" i="20"/>
  <c r="W83" i="20"/>
  <c r="X83" i="20"/>
  <c r="Y83" i="20"/>
  <c r="Z83" i="20"/>
  <c r="AA83" i="20"/>
  <c r="AB83" i="20"/>
  <c r="AC83" i="20"/>
  <c r="AD83" i="20"/>
  <c r="AE83" i="20"/>
  <c r="AF83" i="20"/>
  <c r="AG83" i="20"/>
  <c r="AH83" i="20"/>
  <c r="AI83" i="20"/>
  <c r="AJ83" i="20"/>
  <c r="AK83" i="20"/>
  <c r="AL83" i="20"/>
  <c r="AM83" i="20"/>
  <c r="AN83" i="20"/>
  <c r="AO83" i="20"/>
  <c r="AP83" i="20"/>
  <c r="F82" i="20"/>
  <c r="H82" i="20"/>
  <c r="J82" i="20"/>
  <c r="R82" i="20" s="1"/>
  <c r="K82" i="20"/>
  <c r="O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AI82" i="20"/>
  <c r="AJ82" i="20"/>
  <c r="AK82" i="20"/>
  <c r="AL82" i="20"/>
  <c r="AM82" i="20"/>
  <c r="AN82" i="20"/>
  <c r="AO82" i="20"/>
  <c r="AP82" i="20"/>
  <c r="F81" i="20"/>
  <c r="H81" i="20"/>
  <c r="J81" i="20"/>
  <c r="O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AD81" i="20"/>
  <c r="AE81" i="20"/>
  <c r="AF81" i="20"/>
  <c r="AG81" i="20"/>
  <c r="AH81" i="20"/>
  <c r="AI81" i="20"/>
  <c r="AJ81" i="20"/>
  <c r="AK81" i="20"/>
  <c r="AL81" i="20"/>
  <c r="AM81" i="20"/>
  <c r="AN81" i="20"/>
  <c r="AO81" i="20"/>
  <c r="AP81" i="20"/>
  <c r="F80" i="20"/>
  <c r="H80" i="20"/>
  <c r="J80" i="20"/>
  <c r="R80" i="20" s="1"/>
  <c r="K80" i="20"/>
  <c r="O80" i="20"/>
  <c r="S80" i="20"/>
  <c r="T80" i="20"/>
  <c r="U80" i="20"/>
  <c r="V80" i="20"/>
  <c r="W80" i="20"/>
  <c r="X80" i="20"/>
  <c r="Y80" i="20"/>
  <c r="Z80" i="20"/>
  <c r="AA80" i="20"/>
  <c r="AB80" i="20"/>
  <c r="AC80" i="20"/>
  <c r="AD80" i="20"/>
  <c r="AE80" i="20"/>
  <c r="AF80" i="20"/>
  <c r="AG80" i="20"/>
  <c r="AH80" i="20"/>
  <c r="AI80" i="20"/>
  <c r="AJ80" i="20"/>
  <c r="AK80" i="20"/>
  <c r="AL80" i="20"/>
  <c r="AM80" i="20"/>
  <c r="AN80" i="20"/>
  <c r="AO80" i="20"/>
  <c r="AP80" i="20"/>
  <c r="F79" i="20"/>
  <c r="H79" i="20"/>
  <c r="J79" i="20"/>
  <c r="R79" i="20" s="1"/>
  <c r="O79" i="20"/>
  <c r="S79" i="20"/>
  <c r="T79" i="20"/>
  <c r="U79" i="20"/>
  <c r="V79" i="20"/>
  <c r="W79" i="20"/>
  <c r="X79" i="20"/>
  <c r="Y79" i="20"/>
  <c r="Z79" i="20"/>
  <c r="AA79" i="20"/>
  <c r="AB79" i="20"/>
  <c r="AC79" i="20"/>
  <c r="AD79" i="20"/>
  <c r="AE79" i="20"/>
  <c r="AF79" i="20"/>
  <c r="AG79" i="20"/>
  <c r="AH79" i="20"/>
  <c r="AI79" i="20"/>
  <c r="AJ79" i="20"/>
  <c r="AK79" i="20"/>
  <c r="AL79" i="20"/>
  <c r="AM79" i="20"/>
  <c r="AN79" i="20"/>
  <c r="AO79" i="20"/>
  <c r="AP79" i="20"/>
  <c r="F78" i="20"/>
  <c r="H78" i="20"/>
  <c r="J78" i="20"/>
  <c r="R78" i="20" s="1"/>
  <c r="O78" i="20"/>
  <c r="S78" i="20"/>
  <c r="T78" i="20"/>
  <c r="U78" i="20"/>
  <c r="V78" i="20"/>
  <c r="W78" i="20"/>
  <c r="X78" i="20"/>
  <c r="Y78" i="20"/>
  <c r="Z78" i="20"/>
  <c r="AA78" i="20"/>
  <c r="AB78" i="20"/>
  <c r="AC78" i="20"/>
  <c r="AD78" i="20"/>
  <c r="AE78" i="20"/>
  <c r="AF78" i="20"/>
  <c r="AG78" i="20"/>
  <c r="AH78" i="20"/>
  <c r="AI78" i="20"/>
  <c r="AJ78" i="20"/>
  <c r="AK78" i="20"/>
  <c r="AL78" i="20"/>
  <c r="AM78" i="20"/>
  <c r="AN78" i="20"/>
  <c r="AO78" i="20"/>
  <c r="AP78" i="20"/>
  <c r="F77" i="20"/>
  <c r="H77" i="20"/>
  <c r="J77" i="20"/>
  <c r="R77" i="20" s="1"/>
  <c r="O77" i="20"/>
  <c r="S77" i="20"/>
  <c r="T77" i="20"/>
  <c r="U77" i="20"/>
  <c r="V77" i="20"/>
  <c r="W77" i="20"/>
  <c r="X77" i="20"/>
  <c r="Y77" i="20"/>
  <c r="Z77" i="20"/>
  <c r="AA77" i="20"/>
  <c r="AB77" i="20"/>
  <c r="AC77" i="20"/>
  <c r="AD77" i="20"/>
  <c r="AE77" i="20"/>
  <c r="AF77" i="20"/>
  <c r="AG77" i="20"/>
  <c r="AH77" i="20"/>
  <c r="AI77" i="20"/>
  <c r="AJ77" i="20"/>
  <c r="AK77" i="20"/>
  <c r="AL77" i="20"/>
  <c r="AM77" i="20"/>
  <c r="AN77" i="20"/>
  <c r="AO77" i="20"/>
  <c r="AP77" i="20"/>
  <c r="F76" i="20"/>
  <c r="H76" i="20"/>
  <c r="J76" i="20"/>
  <c r="R76" i="20" s="1"/>
  <c r="O76" i="20"/>
  <c r="S76" i="20"/>
  <c r="T76" i="20"/>
  <c r="U76" i="20"/>
  <c r="V76" i="20"/>
  <c r="W76" i="20"/>
  <c r="X76" i="20"/>
  <c r="Y76" i="20"/>
  <c r="Z76" i="20"/>
  <c r="AA76" i="20"/>
  <c r="AB76" i="20"/>
  <c r="AC76" i="20"/>
  <c r="AD76" i="20"/>
  <c r="AE76" i="20"/>
  <c r="AF76" i="20"/>
  <c r="AG76" i="20"/>
  <c r="AH76" i="20"/>
  <c r="AI76" i="20"/>
  <c r="AJ76" i="20"/>
  <c r="AK76" i="20"/>
  <c r="AL76" i="20"/>
  <c r="AM76" i="20"/>
  <c r="AN76" i="20"/>
  <c r="AO76" i="20"/>
  <c r="AP76" i="20"/>
  <c r="F75" i="20"/>
  <c r="H75" i="20"/>
  <c r="J75" i="20"/>
  <c r="R75" i="20" s="1"/>
  <c r="O75" i="20"/>
  <c r="S75" i="20"/>
  <c r="T75" i="20"/>
  <c r="U75" i="20"/>
  <c r="V75" i="20"/>
  <c r="W75" i="20"/>
  <c r="X75" i="20"/>
  <c r="Y75" i="20"/>
  <c r="Z75" i="20"/>
  <c r="AA75" i="20"/>
  <c r="AB75" i="20"/>
  <c r="AC75" i="20"/>
  <c r="AD75" i="20"/>
  <c r="AE75" i="20"/>
  <c r="AF75" i="20"/>
  <c r="AG75" i="20"/>
  <c r="AH75" i="20"/>
  <c r="AI75" i="20"/>
  <c r="AJ75" i="20"/>
  <c r="AK75" i="20"/>
  <c r="AL75" i="20"/>
  <c r="AM75" i="20"/>
  <c r="AN75" i="20"/>
  <c r="AO75" i="20"/>
  <c r="AP75" i="20"/>
  <c r="F74" i="20"/>
  <c r="H74" i="20"/>
  <c r="J74" i="20"/>
  <c r="R74" i="20" s="1"/>
  <c r="O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F73" i="20"/>
  <c r="H73" i="20"/>
  <c r="J73" i="20"/>
  <c r="R73" i="20" s="1"/>
  <c r="K73" i="20"/>
  <c r="O73" i="20"/>
  <c r="S73" i="20"/>
  <c r="T73" i="20"/>
  <c r="U73" i="20"/>
  <c r="V73" i="20"/>
  <c r="W73" i="20"/>
  <c r="X73" i="20"/>
  <c r="Y73" i="20"/>
  <c r="Z73" i="20"/>
  <c r="AA73" i="20"/>
  <c r="AB73" i="20"/>
  <c r="AC73" i="20"/>
  <c r="AD73" i="20"/>
  <c r="AE73" i="20"/>
  <c r="AF73" i="20"/>
  <c r="AG73" i="20"/>
  <c r="AH73" i="20"/>
  <c r="AI73" i="20"/>
  <c r="AJ73" i="20"/>
  <c r="AK73" i="20"/>
  <c r="AL73" i="20"/>
  <c r="AM73" i="20"/>
  <c r="AN73" i="20"/>
  <c r="AO73" i="20"/>
  <c r="AP73" i="20"/>
  <c r="F72" i="20"/>
  <c r="H72" i="20"/>
  <c r="J72" i="20"/>
  <c r="R72" i="20" s="1"/>
  <c r="O72" i="20"/>
  <c r="S72" i="20"/>
  <c r="T72" i="20"/>
  <c r="U72" i="20"/>
  <c r="V72" i="20"/>
  <c r="W72" i="20"/>
  <c r="X72" i="20"/>
  <c r="Y72" i="20"/>
  <c r="Z72" i="20"/>
  <c r="AA72" i="20"/>
  <c r="AB72" i="20"/>
  <c r="AC72" i="20"/>
  <c r="AD72" i="20"/>
  <c r="AE72" i="20"/>
  <c r="AF72" i="20"/>
  <c r="AG72" i="20"/>
  <c r="AH72" i="20"/>
  <c r="AI72" i="20"/>
  <c r="AJ72" i="20"/>
  <c r="AK72" i="20"/>
  <c r="AL72" i="20"/>
  <c r="AM72" i="20"/>
  <c r="AN72" i="20"/>
  <c r="AO72" i="20"/>
  <c r="AP72" i="20"/>
  <c r="F71" i="20"/>
  <c r="H71" i="20"/>
  <c r="J71" i="20"/>
  <c r="R71" i="20" s="1"/>
  <c r="O71" i="20"/>
  <c r="S71" i="20"/>
  <c r="T71" i="20"/>
  <c r="U71" i="20"/>
  <c r="V71" i="20"/>
  <c r="V100" i="20" s="1"/>
  <c r="V26" i="21" s="1"/>
  <c r="W71" i="20"/>
  <c r="X71" i="20"/>
  <c r="Y71" i="20"/>
  <c r="Z71" i="20"/>
  <c r="AA71" i="20"/>
  <c r="AB71" i="20"/>
  <c r="AC71" i="20"/>
  <c r="AD71" i="20"/>
  <c r="AE71" i="20"/>
  <c r="AF71" i="20"/>
  <c r="AG71" i="20"/>
  <c r="AH71" i="20"/>
  <c r="AI71" i="20"/>
  <c r="AJ71" i="20"/>
  <c r="AK71" i="20"/>
  <c r="AL71" i="20"/>
  <c r="AM71" i="20"/>
  <c r="AN71" i="20"/>
  <c r="AO71" i="20"/>
  <c r="AP71" i="20"/>
  <c r="F70" i="20"/>
  <c r="H70" i="20"/>
  <c r="J70" i="20"/>
  <c r="O70" i="20"/>
  <c r="R70" i="20"/>
  <c r="S70" i="20"/>
  <c r="T70" i="20"/>
  <c r="U70" i="20"/>
  <c r="V70" i="20"/>
  <c r="W70" i="20"/>
  <c r="X70" i="20"/>
  <c r="Y70" i="20"/>
  <c r="Z70" i="20"/>
  <c r="AA70" i="20"/>
  <c r="AB70" i="20"/>
  <c r="AC70" i="20"/>
  <c r="AD70" i="20"/>
  <c r="AE70" i="20"/>
  <c r="AF70" i="20"/>
  <c r="AG70" i="20"/>
  <c r="AH70" i="20"/>
  <c r="AI70" i="20"/>
  <c r="AJ70" i="20"/>
  <c r="AK70" i="20"/>
  <c r="AL70" i="20"/>
  <c r="AM70" i="20"/>
  <c r="AN70" i="20"/>
  <c r="AO70" i="20"/>
  <c r="AP70" i="20"/>
  <c r="AQ68" i="20"/>
  <c r="AQ25" i="21" s="1"/>
  <c r="AR68" i="20"/>
  <c r="AS68" i="20"/>
  <c r="O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AE57" i="20"/>
  <c r="AF57" i="20"/>
  <c r="AG57" i="20"/>
  <c r="AH57" i="20"/>
  <c r="AI57" i="20"/>
  <c r="AJ57" i="20"/>
  <c r="AK57" i="20"/>
  <c r="AL57" i="20"/>
  <c r="AM57" i="20"/>
  <c r="AN57" i="20"/>
  <c r="AO57" i="20"/>
  <c r="AP57" i="20"/>
  <c r="F56" i="20"/>
  <c r="H56" i="20"/>
  <c r="K56" i="20"/>
  <c r="O56" i="20"/>
  <c r="S56" i="20"/>
  <c r="T56" i="20"/>
  <c r="U56" i="20"/>
  <c r="V56" i="20"/>
  <c r="W56" i="20"/>
  <c r="X56" i="20"/>
  <c r="Y56" i="20"/>
  <c r="Z56" i="20"/>
  <c r="AA56" i="20"/>
  <c r="AB56" i="20"/>
  <c r="AC56" i="20"/>
  <c r="AD56" i="20"/>
  <c r="AE56" i="20"/>
  <c r="AF56" i="20"/>
  <c r="AG56" i="20"/>
  <c r="AH56" i="20"/>
  <c r="AI56" i="20"/>
  <c r="AJ56" i="20"/>
  <c r="AK56" i="20"/>
  <c r="AL56" i="20"/>
  <c r="AM56" i="20"/>
  <c r="AN56" i="20"/>
  <c r="AO56" i="20"/>
  <c r="AP56" i="20"/>
  <c r="F55" i="20"/>
  <c r="H55" i="20"/>
  <c r="J55" i="20"/>
  <c r="R55" i="20" s="1"/>
  <c r="O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AI55" i="20"/>
  <c r="AJ55" i="20"/>
  <c r="AK55" i="20"/>
  <c r="AL55" i="20"/>
  <c r="AM55" i="20"/>
  <c r="AN55" i="20"/>
  <c r="AO55" i="20"/>
  <c r="AP55" i="20"/>
  <c r="F54" i="20"/>
  <c r="H54" i="20"/>
  <c r="J54" i="20"/>
  <c r="R54" i="20" s="1"/>
  <c r="K54" i="20"/>
  <c r="O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AE54" i="20"/>
  <c r="AF54" i="20"/>
  <c r="AG54" i="20"/>
  <c r="AH54" i="20"/>
  <c r="AI54" i="20"/>
  <c r="AJ54" i="20"/>
  <c r="AK54" i="20"/>
  <c r="AL54" i="20"/>
  <c r="AM54" i="20"/>
  <c r="AN54" i="20"/>
  <c r="AO54" i="20"/>
  <c r="AP54" i="20"/>
  <c r="AQ52" i="20"/>
  <c r="AQ24" i="21" s="1"/>
  <c r="AR52" i="20"/>
  <c r="AS52" i="20"/>
  <c r="F44" i="20"/>
  <c r="H44" i="20"/>
  <c r="J44" i="20"/>
  <c r="R44" i="20" s="1"/>
  <c r="O44" i="20"/>
  <c r="S44" i="20"/>
  <c r="T44" i="20"/>
  <c r="U44" i="20"/>
  <c r="V44" i="20"/>
  <c r="W44" i="20"/>
  <c r="X44" i="20"/>
  <c r="Y44" i="20"/>
  <c r="Z44" i="20"/>
  <c r="AA44" i="20"/>
  <c r="AB44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AP44" i="20"/>
  <c r="F43" i="20"/>
  <c r="H43" i="20"/>
  <c r="J43" i="20"/>
  <c r="R43" i="20" s="1"/>
  <c r="K43" i="20"/>
  <c r="O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AP43" i="20"/>
  <c r="F42" i="20"/>
  <c r="H42" i="20"/>
  <c r="J42" i="20"/>
  <c r="R42" i="20" s="1"/>
  <c r="O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AG42" i="20"/>
  <c r="AH42" i="20"/>
  <c r="AI42" i="20"/>
  <c r="AJ42" i="20"/>
  <c r="AK42" i="20"/>
  <c r="AL42" i="20"/>
  <c r="AM42" i="20"/>
  <c r="AN42" i="20"/>
  <c r="AO42" i="20"/>
  <c r="AP42" i="20"/>
  <c r="F41" i="20"/>
  <c r="H41" i="20"/>
  <c r="J41" i="20"/>
  <c r="K41" i="20"/>
  <c r="O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P41" i="20"/>
  <c r="F40" i="20"/>
  <c r="H40" i="20"/>
  <c r="J40" i="20"/>
  <c r="O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F39" i="20"/>
  <c r="H39" i="20"/>
  <c r="J39" i="20"/>
  <c r="R39" i="20" s="1"/>
  <c r="O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F38" i="20"/>
  <c r="H38" i="20"/>
  <c r="H52" i="20" s="1"/>
  <c r="G24" i="21" s="1"/>
  <c r="H24" i="21" s="1"/>
  <c r="J38" i="20"/>
  <c r="R38" i="20" s="1"/>
  <c r="O38" i="20"/>
  <c r="S38" i="20"/>
  <c r="T38" i="20"/>
  <c r="T52" i="20" s="1"/>
  <c r="T24" i="21" s="1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AQ36" i="20"/>
  <c r="AQ23" i="21" s="1"/>
  <c r="AR36" i="20"/>
  <c r="AS36" i="20"/>
  <c r="F24" i="20"/>
  <c r="H24" i="20"/>
  <c r="J24" i="20"/>
  <c r="R24" i="20" s="1"/>
  <c r="O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F23" i="20"/>
  <c r="H23" i="20"/>
  <c r="H36" i="20" s="1"/>
  <c r="G23" i="21" s="1"/>
  <c r="H23" i="21" s="1"/>
  <c r="J23" i="20"/>
  <c r="R23" i="20" s="1"/>
  <c r="O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F22" i="20"/>
  <c r="H22" i="20"/>
  <c r="J22" i="20"/>
  <c r="R22" i="20" s="1"/>
  <c r="R36" i="20" s="1"/>
  <c r="R23" i="21" s="1"/>
  <c r="O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G36" i="20" s="1"/>
  <c r="AG23" i="21" s="1"/>
  <c r="AH22" i="20"/>
  <c r="AI22" i="20"/>
  <c r="AJ22" i="20"/>
  <c r="AK22" i="20"/>
  <c r="AL22" i="20"/>
  <c r="AM22" i="20"/>
  <c r="AN22" i="20"/>
  <c r="AO22" i="20"/>
  <c r="AP22" i="20"/>
  <c r="AQ20" i="20"/>
  <c r="AQ22" i="21" s="1"/>
  <c r="AQ36" i="21" s="1"/>
  <c r="AQ5" i="21" s="1"/>
  <c r="AQ20" i="21" s="1"/>
  <c r="AR20" i="20"/>
  <c r="AS20" i="20"/>
  <c r="F8" i="20"/>
  <c r="H8" i="20"/>
  <c r="J8" i="20"/>
  <c r="R8" i="20" s="1"/>
  <c r="O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F7" i="20"/>
  <c r="F20" i="20" s="1"/>
  <c r="E22" i="21" s="1"/>
  <c r="H7" i="20"/>
  <c r="J7" i="20"/>
  <c r="R7" i="20" s="1"/>
  <c r="O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F6" i="20"/>
  <c r="H6" i="20"/>
  <c r="J6" i="20"/>
  <c r="R6" i="20" s="1"/>
  <c r="K6" i="20"/>
  <c r="O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AI6" i="20"/>
  <c r="AJ6" i="20"/>
  <c r="AK6" i="20"/>
  <c r="AL6" i="20"/>
  <c r="AM6" i="20"/>
  <c r="AN6" i="20"/>
  <c r="AO6" i="20"/>
  <c r="AP6" i="20"/>
  <c r="L39" i="20" l="1"/>
  <c r="L79" i="20"/>
  <c r="L103" i="20"/>
  <c r="U52" i="20"/>
  <c r="U24" i="21" s="1"/>
  <c r="W20" i="20"/>
  <c r="W22" i="21" s="1"/>
  <c r="T20" i="20"/>
  <c r="T22" i="21" s="1"/>
  <c r="AE36" i="20"/>
  <c r="AE23" i="21" s="1"/>
  <c r="Y52" i="20"/>
  <c r="Y24" i="21" s="1"/>
  <c r="L70" i="20"/>
  <c r="L38" i="20"/>
  <c r="X52" i="20"/>
  <c r="X24" i="21" s="1"/>
  <c r="AM116" i="20"/>
  <c r="AM27" i="21" s="1"/>
  <c r="W116" i="20"/>
  <c r="W27" i="21" s="1"/>
  <c r="S132" i="20"/>
  <c r="S28" i="21" s="1"/>
  <c r="AA148" i="20"/>
  <c r="AA29" i="21" s="1"/>
  <c r="R148" i="20"/>
  <c r="R29" i="21" s="1"/>
  <c r="S68" i="20"/>
  <c r="S25" i="21" s="1"/>
  <c r="Y100" i="20"/>
  <c r="Y26" i="21" s="1"/>
  <c r="S148" i="20"/>
  <c r="S29" i="21" s="1"/>
  <c r="L42" i="20"/>
  <c r="AJ148" i="20"/>
  <c r="AJ29" i="21" s="1"/>
  <c r="AF148" i="20"/>
  <c r="AF29" i="21" s="1"/>
  <c r="AE148" i="20"/>
  <c r="AE29" i="21" s="1"/>
  <c r="W148" i="20"/>
  <c r="W29" i="21" s="1"/>
  <c r="AM148" i="20"/>
  <c r="AM29" i="21" s="1"/>
  <c r="V148" i="20"/>
  <c r="V29" i="21" s="1"/>
  <c r="AL148" i="20"/>
  <c r="AL29" i="21" s="1"/>
  <c r="AI148" i="20"/>
  <c r="AI29" i="21" s="1"/>
  <c r="AD148" i="20"/>
  <c r="AD29" i="21" s="1"/>
  <c r="AC148" i="20"/>
  <c r="AC29" i="21" s="1"/>
  <c r="AB148" i="20"/>
  <c r="AB29" i="21" s="1"/>
  <c r="AK148" i="20"/>
  <c r="AK29" i="21" s="1"/>
  <c r="T148" i="20"/>
  <c r="T29" i="21" s="1"/>
  <c r="AG148" i="20"/>
  <c r="AG29" i="21" s="1"/>
  <c r="V132" i="20"/>
  <c r="V28" i="21" s="1"/>
  <c r="X132" i="20"/>
  <c r="X28" i="21" s="1"/>
  <c r="AE132" i="20"/>
  <c r="AE28" i="21" s="1"/>
  <c r="AM132" i="20"/>
  <c r="AM28" i="21" s="1"/>
  <c r="AF132" i="20"/>
  <c r="AF28" i="21" s="1"/>
  <c r="AL132" i="20"/>
  <c r="AL28" i="21" s="1"/>
  <c r="AH132" i="20"/>
  <c r="AH28" i="21" s="1"/>
  <c r="AJ132" i="20"/>
  <c r="AJ28" i="21" s="1"/>
  <c r="AG132" i="20"/>
  <c r="AG28" i="21" s="1"/>
  <c r="AP132" i="20"/>
  <c r="AP28" i="21" s="1"/>
  <c r="Z132" i="20"/>
  <c r="Z28" i="21" s="1"/>
  <c r="AC132" i="20"/>
  <c r="AC28" i="21" s="1"/>
  <c r="AN132" i="20"/>
  <c r="AN28" i="21" s="1"/>
  <c r="AA132" i="20"/>
  <c r="AA28" i="21" s="1"/>
  <c r="AB132" i="20"/>
  <c r="AB28" i="21" s="1"/>
  <c r="AD132" i="20"/>
  <c r="AD28" i="21" s="1"/>
  <c r="AO132" i="20"/>
  <c r="AO28" i="21" s="1"/>
  <c r="AK132" i="20"/>
  <c r="AK28" i="21" s="1"/>
  <c r="U132" i="20"/>
  <c r="U28" i="21" s="1"/>
  <c r="T132" i="20"/>
  <c r="T28" i="21" s="1"/>
  <c r="AI132" i="20"/>
  <c r="AI28" i="21" s="1"/>
  <c r="AL116" i="20"/>
  <c r="AL27" i="21" s="1"/>
  <c r="X100" i="20"/>
  <c r="X26" i="21" s="1"/>
  <c r="S100" i="20"/>
  <c r="S26" i="21" s="1"/>
  <c r="R100" i="20"/>
  <c r="R26" i="21" s="1"/>
  <c r="W100" i="20"/>
  <c r="W26" i="21" s="1"/>
  <c r="L73" i="20"/>
  <c r="L83" i="20"/>
  <c r="L72" i="20"/>
  <c r="L82" i="20"/>
  <c r="H100" i="20"/>
  <c r="G26" i="21" s="1"/>
  <c r="H26" i="21" s="1"/>
  <c r="L71" i="20"/>
  <c r="L81" i="20"/>
  <c r="L78" i="20"/>
  <c r="L75" i="20"/>
  <c r="L80" i="20"/>
  <c r="L85" i="20"/>
  <c r="Y68" i="20"/>
  <c r="Y25" i="21" s="1"/>
  <c r="AA68" i="20"/>
  <c r="AA25" i="21" s="1"/>
  <c r="AO68" i="20"/>
  <c r="AO25" i="21" s="1"/>
  <c r="AP68" i="20"/>
  <c r="AP25" i="21" s="1"/>
  <c r="AK68" i="20"/>
  <c r="AK25" i="21" s="1"/>
  <c r="U68" i="20"/>
  <c r="U25" i="21" s="1"/>
  <c r="AI68" i="20"/>
  <c r="AI25" i="21" s="1"/>
  <c r="AO52" i="20"/>
  <c r="AO24" i="21" s="1"/>
  <c r="S52" i="20"/>
  <c r="S24" i="21" s="1"/>
  <c r="W52" i="20"/>
  <c r="W24" i="21" s="1"/>
  <c r="V52" i="20"/>
  <c r="V24" i="21" s="1"/>
  <c r="AN52" i="20"/>
  <c r="AN24" i="21" s="1"/>
  <c r="L41" i="20"/>
  <c r="AL52" i="20"/>
  <c r="AL24" i="21" s="1"/>
  <c r="AJ52" i="20"/>
  <c r="AJ24" i="21" s="1"/>
  <c r="AK52" i="20"/>
  <c r="AK24" i="21" s="1"/>
  <c r="AF52" i="20"/>
  <c r="AF24" i="21" s="1"/>
  <c r="AI52" i="20"/>
  <c r="AI24" i="21" s="1"/>
  <c r="AH52" i="20"/>
  <c r="AH24" i="21" s="1"/>
  <c r="AG52" i="20"/>
  <c r="AG24" i="21" s="1"/>
  <c r="AD52" i="20"/>
  <c r="AD24" i="21" s="1"/>
  <c r="AE52" i="20"/>
  <c r="AE24" i="21" s="1"/>
  <c r="AC52" i="20"/>
  <c r="AC24" i="21" s="1"/>
  <c r="AB52" i="20"/>
  <c r="AB24" i="21" s="1"/>
  <c r="AA52" i="20"/>
  <c r="AA24" i="21" s="1"/>
  <c r="Z52" i="20"/>
  <c r="Z24" i="21" s="1"/>
  <c r="AP52" i="20"/>
  <c r="AP24" i="21" s="1"/>
  <c r="AM52" i="20"/>
  <c r="AM24" i="21" s="1"/>
  <c r="X36" i="20"/>
  <c r="X23" i="21" s="1"/>
  <c r="W36" i="20"/>
  <c r="W23" i="21" s="1"/>
  <c r="S36" i="20"/>
  <c r="S23" i="21" s="1"/>
  <c r="V36" i="20"/>
  <c r="V23" i="21" s="1"/>
  <c r="AO36" i="20"/>
  <c r="AO23" i="21" s="1"/>
  <c r="Y36" i="20"/>
  <c r="Y23" i="21" s="1"/>
  <c r="AD36" i="20"/>
  <c r="AD23" i="21" s="1"/>
  <c r="AA36" i="20"/>
  <c r="AA23" i="21" s="1"/>
  <c r="AN36" i="20"/>
  <c r="AN23" i="21" s="1"/>
  <c r="AH36" i="20"/>
  <c r="AH23" i="21" s="1"/>
  <c r="AP36" i="20"/>
  <c r="AP23" i="21" s="1"/>
  <c r="Z36" i="20"/>
  <c r="Z23" i="21" s="1"/>
  <c r="AM36" i="20"/>
  <c r="AM23" i="21" s="1"/>
  <c r="AJ36" i="20"/>
  <c r="AJ23" i="21" s="1"/>
  <c r="T36" i="20"/>
  <c r="T23" i="21" s="1"/>
  <c r="U36" i="20"/>
  <c r="U23" i="21" s="1"/>
  <c r="AL36" i="20"/>
  <c r="AL23" i="21" s="1"/>
  <c r="AI36" i="20"/>
  <c r="AI23" i="21" s="1"/>
  <c r="AK36" i="20"/>
  <c r="AK23" i="21" s="1"/>
  <c r="AF36" i="20"/>
  <c r="AF23" i="21" s="1"/>
  <c r="F36" i="20"/>
  <c r="E23" i="21" s="1"/>
  <c r="AC36" i="20"/>
  <c r="AC23" i="21" s="1"/>
  <c r="AB36" i="20"/>
  <c r="AB23" i="21" s="1"/>
  <c r="S20" i="20"/>
  <c r="S22" i="21" s="1"/>
  <c r="AH20" i="20"/>
  <c r="AH22" i="21" s="1"/>
  <c r="AJ20" i="20"/>
  <c r="AJ22" i="21" s="1"/>
  <c r="AK20" i="20"/>
  <c r="AK22" i="21" s="1"/>
  <c r="AD20" i="20"/>
  <c r="AD22" i="21" s="1"/>
  <c r="AE20" i="20"/>
  <c r="AE22" i="21" s="1"/>
  <c r="AM20" i="20"/>
  <c r="AM22" i="21" s="1"/>
  <c r="AI20" i="20"/>
  <c r="AI22" i="21" s="1"/>
  <c r="E28" i="21"/>
  <c r="R20" i="20"/>
  <c r="R22" i="21" s="1"/>
  <c r="R40" i="20"/>
  <c r="R52" i="20" s="1"/>
  <c r="R24" i="21" s="1"/>
  <c r="J52" i="20"/>
  <c r="I24" i="21" s="1"/>
  <c r="J24" i="21" s="1"/>
  <c r="AC100" i="20"/>
  <c r="AC26" i="21" s="1"/>
  <c r="AJ116" i="20"/>
  <c r="AJ27" i="21" s="1"/>
  <c r="T116" i="20"/>
  <c r="T27" i="21" s="1"/>
  <c r="K103" i="20"/>
  <c r="L148" i="20"/>
  <c r="K24" i="20"/>
  <c r="AN68" i="20"/>
  <c r="AN25" i="21" s="1"/>
  <c r="X68" i="20"/>
  <c r="X25" i="21" s="1"/>
  <c r="K71" i="20"/>
  <c r="K72" i="20"/>
  <c r="K85" i="20"/>
  <c r="AB100" i="20"/>
  <c r="AB26" i="21" s="1"/>
  <c r="K134" i="20"/>
  <c r="E29" i="21"/>
  <c r="AG20" i="20"/>
  <c r="AG22" i="21" s="1"/>
  <c r="K7" i="20"/>
  <c r="K44" i="20"/>
  <c r="AM68" i="20"/>
  <c r="AM25" i="21" s="1"/>
  <c r="W68" i="20"/>
  <c r="W25" i="21" s="1"/>
  <c r="K84" i="20"/>
  <c r="AA100" i="20"/>
  <c r="AA26" i="21" s="1"/>
  <c r="K8" i="20"/>
  <c r="AF20" i="20"/>
  <c r="AF22" i="21" s="1"/>
  <c r="K23" i="20"/>
  <c r="J36" i="20"/>
  <c r="I23" i="21" s="1"/>
  <c r="J23" i="21" s="1"/>
  <c r="AL68" i="20"/>
  <c r="AL25" i="21" s="1"/>
  <c r="V68" i="20"/>
  <c r="V25" i="21" s="1"/>
  <c r="AP100" i="20"/>
  <c r="AP26" i="21" s="1"/>
  <c r="Z100" i="20"/>
  <c r="Z26" i="21" s="1"/>
  <c r="AO100" i="20"/>
  <c r="AO26" i="21" s="1"/>
  <c r="K124" i="20"/>
  <c r="H20" i="20"/>
  <c r="G22" i="21" s="1"/>
  <c r="H22" i="21" s="1"/>
  <c r="K22" i="20"/>
  <c r="F52" i="20"/>
  <c r="AJ68" i="20"/>
  <c r="AJ25" i="21" s="1"/>
  <c r="T68" i="20"/>
  <c r="T25" i="21" s="1"/>
  <c r="K83" i="20"/>
  <c r="AN100" i="20"/>
  <c r="AN26" i="21" s="1"/>
  <c r="J132" i="20"/>
  <c r="I28" i="21" s="1"/>
  <c r="J28" i="21" s="1"/>
  <c r="AM100" i="20"/>
  <c r="AM26" i="21" s="1"/>
  <c r="AB20" i="20"/>
  <c r="AB22" i="21" s="1"/>
  <c r="AH68" i="20"/>
  <c r="AH25" i="21" s="1"/>
  <c r="AL100" i="20"/>
  <c r="AL26" i="21" s="1"/>
  <c r="K122" i="20"/>
  <c r="AC20" i="20"/>
  <c r="AC22" i="21" s="1"/>
  <c r="AA20" i="20"/>
  <c r="AA22" i="21" s="1"/>
  <c r="AG68" i="20"/>
  <c r="AG25" i="21" s="1"/>
  <c r="K81" i="20"/>
  <c r="AK100" i="20"/>
  <c r="AK26" i="21" s="1"/>
  <c r="U100" i="20"/>
  <c r="U26" i="21" s="1"/>
  <c r="J100" i="20"/>
  <c r="I26" i="21" s="1"/>
  <c r="J26" i="21" s="1"/>
  <c r="AP20" i="20"/>
  <c r="AP22" i="21" s="1"/>
  <c r="Z20" i="20"/>
  <c r="Z22" i="21" s="1"/>
  <c r="AF68" i="20"/>
  <c r="AF25" i="21" s="1"/>
  <c r="AJ100" i="20"/>
  <c r="AJ26" i="21" s="1"/>
  <c r="T100" i="20"/>
  <c r="T26" i="21" s="1"/>
  <c r="AA116" i="20"/>
  <c r="AA27" i="21" s="1"/>
  <c r="K121" i="20"/>
  <c r="AO20" i="20"/>
  <c r="AO22" i="21" s="1"/>
  <c r="Y20" i="20"/>
  <c r="Y22" i="21" s="1"/>
  <c r="K40" i="20"/>
  <c r="AE68" i="20"/>
  <c r="AE25" i="21" s="1"/>
  <c r="AI100" i="20"/>
  <c r="AI26" i="21" s="1"/>
  <c r="AP116" i="20"/>
  <c r="AP27" i="21" s="1"/>
  <c r="Z116" i="20"/>
  <c r="Z27" i="21" s="1"/>
  <c r="L122" i="20"/>
  <c r="AN20" i="20"/>
  <c r="AN22" i="21" s="1"/>
  <c r="X20" i="20"/>
  <c r="X22" i="21" s="1"/>
  <c r="J56" i="20"/>
  <c r="R56" i="20" s="1"/>
  <c r="AD68" i="20"/>
  <c r="AD25" i="21" s="1"/>
  <c r="AH100" i="20"/>
  <c r="AH26" i="21" s="1"/>
  <c r="K120" i="20"/>
  <c r="L24" i="20"/>
  <c r="AC68" i="20"/>
  <c r="AC25" i="21" s="1"/>
  <c r="K74" i="20"/>
  <c r="AG100" i="20"/>
  <c r="AG26" i="21" s="1"/>
  <c r="AL20" i="20"/>
  <c r="AL22" i="21" s="1"/>
  <c r="K39" i="20"/>
  <c r="L40" i="20"/>
  <c r="K55" i="20"/>
  <c r="AB68" i="20"/>
  <c r="AB25" i="21" s="1"/>
  <c r="AF100" i="20"/>
  <c r="AF26" i="21" s="1"/>
  <c r="K119" i="20"/>
  <c r="V20" i="20"/>
  <c r="V22" i="21" s="1"/>
  <c r="U20" i="20"/>
  <c r="U22" i="21" s="1"/>
  <c r="K86" i="20"/>
  <c r="AE100" i="20"/>
  <c r="AE26" i="21" s="1"/>
  <c r="Z68" i="20"/>
  <c r="Z25" i="21" s="1"/>
  <c r="AD100" i="20"/>
  <c r="AD26" i="21" s="1"/>
  <c r="F22" i="21"/>
  <c r="J20" i="20"/>
  <c r="I22" i="21" s="1"/>
  <c r="J22" i="21" s="1"/>
  <c r="AF116" i="20"/>
  <c r="AF27" i="21" s="1"/>
  <c r="AE116" i="20"/>
  <c r="AE27" i="21" s="1"/>
  <c r="F116" i="20"/>
  <c r="E27" i="21" s="1"/>
  <c r="F27" i="21" s="1"/>
  <c r="AD116" i="20"/>
  <c r="AD27" i="21" s="1"/>
  <c r="AB116" i="20"/>
  <c r="AB27" i="21" s="1"/>
  <c r="AK116" i="20"/>
  <c r="AK27" i="21" s="1"/>
  <c r="U116" i="20"/>
  <c r="U27" i="21" s="1"/>
  <c r="K87" i="20"/>
  <c r="F87" i="20"/>
  <c r="AO116" i="20"/>
  <c r="AO27" i="21" s="1"/>
  <c r="Y116" i="20"/>
  <c r="Y27" i="21" s="1"/>
  <c r="AN116" i="20"/>
  <c r="AN27" i="21" s="1"/>
  <c r="X116" i="20"/>
  <c r="X27" i="21" s="1"/>
  <c r="AI116" i="20"/>
  <c r="AI27" i="21" s="1"/>
  <c r="S116" i="20"/>
  <c r="S27" i="21" s="1"/>
  <c r="AH116" i="20"/>
  <c r="AH27" i="21" s="1"/>
  <c r="AG116" i="20"/>
  <c r="AG27" i="21" s="1"/>
  <c r="H116" i="20"/>
  <c r="G27" i="21" s="1"/>
  <c r="H27" i="21" s="1"/>
  <c r="AC116" i="20"/>
  <c r="AC27" i="21" s="1"/>
  <c r="R102" i="20"/>
  <c r="R116" i="20" s="1"/>
  <c r="R27" i="21" s="1"/>
  <c r="L102" i="20"/>
  <c r="L135" i="20"/>
  <c r="X135" i="20" s="1"/>
  <c r="K135" i="20"/>
  <c r="L134" i="20"/>
  <c r="X134" i="20" s="1"/>
  <c r="L124" i="20"/>
  <c r="L123" i="20"/>
  <c r="L121" i="20"/>
  <c r="L120" i="20"/>
  <c r="L119" i="20"/>
  <c r="L118" i="20"/>
  <c r="K118" i="20"/>
  <c r="K102" i="20"/>
  <c r="L86" i="20"/>
  <c r="L84" i="20"/>
  <c r="K79" i="20"/>
  <c r="K78" i="20"/>
  <c r="L77" i="20"/>
  <c r="K77" i="20"/>
  <c r="L76" i="20"/>
  <c r="K76" i="20"/>
  <c r="K75" i="20"/>
  <c r="L74" i="20"/>
  <c r="K70" i="20"/>
  <c r="L56" i="20"/>
  <c r="L55" i="20"/>
  <c r="L54" i="20"/>
  <c r="L44" i="20"/>
  <c r="L43" i="20"/>
  <c r="K42" i="20"/>
  <c r="K38" i="20"/>
  <c r="L23" i="20"/>
  <c r="L22" i="20"/>
  <c r="L8" i="20"/>
  <c r="L7" i="20"/>
  <c r="L6" i="20"/>
  <c r="H57" i="20"/>
  <c r="H68" i="20" s="1"/>
  <c r="G25" i="21" s="1"/>
  <c r="H25" i="21" s="1"/>
  <c r="X148" i="20" l="1"/>
  <c r="X29" i="21" s="1"/>
  <c r="X36" i="21" s="1"/>
  <c r="X5" i="21" s="1"/>
  <c r="X20" i="21" s="1"/>
  <c r="E28" i="11" s="1"/>
  <c r="I28" i="11" s="1"/>
  <c r="S36" i="21"/>
  <c r="S5" i="21" s="1"/>
  <c r="S20" i="21" s="1"/>
  <c r="V36" i="21"/>
  <c r="V5" i="21" s="1"/>
  <c r="V20" i="21" s="1"/>
  <c r="Z36" i="21"/>
  <c r="Z5" i="21" s="1"/>
  <c r="Z20" i="21" s="1"/>
  <c r="T36" i="21"/>
  <c r="T5" i="21" s="1"/>
  <c r="T20" i="21" s="1"/>
  <c r="E7" i="11" s="1"/>
  <c r="I7" i="11" s="1"/>
  <c r="AA36" i="21"/>
  <c r="AA5" i="21" s="1"/>
  <c r="AA20" i="21" s="1"/>
  <c r="AE36" i="21"/>
  <c r="AE5" i="21" s="1"/>
  <c r="AE20" i="21" s="1"/>
  <c r="AL36" i="21"/>
  <c r="AL5" i="21" s="1"/>
  <c r="AL20" i="21" s="1"/>
  <c r="AP36" i="21"/>
  <c r="AP5" i="21" s="1"/>
  <c r="AP20" i="21" s="1"/>
  <c r="W36" i="21"/>
  <c r="W5" i="21" s="1"/>
  <c r="W20" i="21" s="1"/>
  <c r="AH36" i="21"/>
  <c r="AH5" i="21" s="1"/>
  <c r="AH20" i="21" s="1"/>
  <c r="AM36" i="21"/>
  <c r="AM5" i="21" s="1"/>
  <c r="AM20" i="21" s="1"/>
  <c r="Y36" i="21"/>
  <c r="Y5" i="21" s="1"/>
  <c r="Y20" i="21" s="1"/>
  <c r="AG36" i="21"/>
  <c r="AG5" i="21" s="1"/>
  <c r="AG20" i="21" s="1"/>
  <c r="AI36" i="21"/>
  <c r="AI5" i="21" s="1"/>
  <c r="AI20" i="21" s="1"/>
  <c r="AD36" i="21"/>
  <c r="AD5" i="21" s="1"/>
  <c r="AD20" i="21" s="1"/>
  <c r="AF36" i="21"/>
  <c r="AF5" i="21" s="1"/>
  <c r="AF20" i="21" s="1"/>
  <c r="E32" i="11" s="1"/>
  <c r="I32" i="11" s="1"/>
  <c r="AJ36" i="21"/>
  <c r="AJ5" i="21" s="1"/>
  <c r="AJ20" i="21" s="1"/>
  <c r="AO36" i="21"/>
  <c r="AO5" i="21" s="1"/>
  <c r="AO20" i="21" s="1"/>
  <c r="AB36" i="21"/>
  <c r="AB5" i="21" s="1"/>
  <c r="AB20" i="21" s="1"/>
  <c r="AK36" i="21"/>
  <c r="AK5" i="21" s="1"/>
  <c r="AK20" i="21" s="1"/>
  <c r="L52" i="20"/>
  <c r="E24" i="21"/>
  <c r="K29" i="21"/>
  <c r="F29" i="21"/>
  <c r="L29" i="21" s="1"/>
  <c r="L116" i="20"/>
  <c r="AN36" i="21"/>
  <c r="AN5" i="21" s="1"/>
  <c r="AN20" i="21" s="1"/>
  <c r="K23" i="21"/>
  <c r="F23" i="21"/>
  <c r="L23" i="21" s="1"/>
  <c r="L20" i="20"/>
  <c r="AC36" i="21"/>
  <c r="AC5" i="21" s="1"/>
  <c r="AC20" i="21" s="1"/>
  <c r="E27" i="11" s="1"/>
  <c r="I27" i="11" s="1"/>
  <c r="L36" i="20"/>
  <c r="L132" i="20"/>
  <c r="U36" i="21"/>
  <c r="U5" i="21" s="1"/>
  <c r="U20" i="21" s="1"/>
  <c r="F28" i="21"/>
  <c r="L28" i="21" s="1"/>
  <c r="K28" i="21"/>
  <c r="L22" i="21"/>
  <c r="K22" i="21"/>
  <c r="L87" i="20"/>
  <c r="F100" i="20"/>
  <c r="H36" i="21"/>
  <c r="G5" i="21" s="1"/>
  <c r="H5" i="21" s="1"/>
  <c r="H20" i="21" s="1"/>
  <c r="E9" i="11" s="1"/>
  <c r="E17" i="11" s="1"/>
  <c r="I17" i="11" s="1"/>
  <c r="J57" i="20"/>
  <c r="K27" i="21"/>
  <c r="L27" i="21"/>
  <c r="C8" i="12"/>
  <c r="K24" i="21" l="1"/>
  <c r="F24" i="21"/>
  <c r="L24" i="21" s="1"/>
  <c r="L100" i="20"/>
  <c r="E26" i="21"/>
  <c r="E10" i="11"/>
  <c r="I10" i="11" s="1"/>
  <c r="R57" i="20"/>
  <c r="R68" i="20" s="1"/>
  <c r="R25" i="21" s="1"/>
  <c r="R36" i="21" s="1"/>
  <c r="R5" i="21" s="1"/>
  <c r="R20" i="21" s="1"/>
  <c r="J68" i="20"/>
  <c r="I25" i="21" s="1"/>
  <c r="J25" i="21" s="1"/>
  <c r="E15" i="11"/>
  <c r="I15" i="11" s="1"/>
  <c r="I9" i="11"/>
  <c r="E11" i="11" l="1"/>
  <c r="I11" i="11" s="1"/>
  <c r="E16" i="11"/>
  <c r="I16" i="11" s="1"/>
  <c r="F26" i="21"/>
  <c r="L26" i="21" s="1"/>
  <c r="K26" i="21"/>
  <c r="J36" i="21"/>
  <c r="I5" i="21" s="1"/>
  <c r="J5" i="21" s="1"/>
  <c r="J20" i="21" s="1"/>
  <c r="E12" i="11" s="1"/>
  <c r="I12" i="11" s="1"/>
  <c r="E13" i="11" l="1"/>
  <c r="I13" i="11" s="1"/>
  <c r="E14" i="11"/>
  <c r="I14" i="11" s="1"/>
  <c r="F57" i="20"/>
  <c r="K57" i="20"/>
  <c r="F68" i="20" l="1"/>
  <c r="L57" i="20"/>
  <c r="L68" i="20" l="1"/>
  <c r="E25" i="21"/>
  <c r="F25" i="21" l="1"/>
  <c r="K25" i="21"/>
  <c r="F36" i="21" l="1"/>
  <c r="L25" i="21"/>
  <c r="E5" i="21" l="1"/>
  <c r="L36" i="21"/>
  <c r="F5" i="21" l="1"/>
  <c r="K5" i="21"/>
  <c r="L5" i="21" l="1"/>
  <c r="F20" i="21"/>
  <c r="E5" i="11" l="1"/>
  <c r="L20" i="21"/>
  <c r="I5" i="11" l="1"/>
  <c r="E6" i="11"/>
  <c r="I6" i="11" s="1"/>
  <c r="E8" i="11" l="1"/>
  <c r="E19" i="11" s="1"/>
  <c r="I19" i="11" s="1"/>
  <c r="E20" i="11" l="1"/>
  <c r="I20" i="11" s="1"/>
  <c r="E18" i="11"/>
  <c r="I18" i="11" s="1"/>
  <c r="E22" i="11"/>
  <c r="I22" i="11" s="1"/>
  <c r="E21" i="11"/>
  <c r="I21" i="11" s="1"/>
  <c r="I8" i="11"/>
  <c r="E23" i="11" l="1"/>
  <c r="I23" i="11" s="1"/>
  <c r="E24" i="11" l="1"/>
  <c r="I24" i="11" s="1"/>
  <c r="E25" i="11"/>
  <c r="I25" i="11" s="1"/>
  <c r="I26" i="11" s="1"/>
  <c r="I29" i="11" l="1"/>
  <c r="I30" i="11" s="1"/>
  <c r="I31" i="11" s="1"/>
  <c r="E31" i="11" s="1"/>
  <c r="E26" i="11"/>
  <c r="I33" i="11" l="1"/>
  <c r="E33" i="11"/>
  <c r="E30" i="11"/>
  <c r="E29" i="11" s="1"/>
  <c r="M17" i="12" l="1"/>
  <c r="M23" i="12" s="1"/>
  <c r="F23" i="12" s="1"/>
  <c r="F17" i="12" l="1"/>
</calcChain>
</file>

<file path=xl/sharedStrings.xml><?xml version="1.0" encoding="utf-8"?>
<sst xmlns="http://schemas.openxmlformats.org/spreadsheetml/2006/main" count="462" uniqueCount="241">
  <si>
    <t/>
  </si>
  <si>
    <t>L</t>
  </si>
  <si>
    <t>경  비</t>
  </si>
  <si>
    <t>재료비</t>
  </si>
  <si>
    <t>노무비</t>
  </si>
  <si>
    <t>공 사 원 가 계 산 서</t>
  </si>
  <si>
    <t>금      액</t>
  </si>
  <si>
    <t>비    고</t>
  </si>
  <si>
    <t>직   접   재  료  비</t>
  </si>
  <si>
    <t>A1</t>
  </si>
  <si>
    <t>간   접   재  료  비</t>
  </si>
  <si>
    <t>A2</t>
  </si>
  <si>
    <t>작업설.부산물 등(△)</t>
  </si>
  <si>
    <t>A3</t>
  </si>
  <si>
    <t>A</t>
  </si>
  <si>
    <t>직   접   노  무  비</t>
  </si>
  <si>
    <t>B1</t>
  </si>
  <si>
    <t>간   접   노  무  비</t>
  </si>
  <si>
    <t>B2</t>
  </si>
  <si>
    <t>소                계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</si>
  <si>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</si>
  <si>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</si>
  <si>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</si>
  <si>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</si>
  <si>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</si>
  <si>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</si>
  <si>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</si>
  <si>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C12</t>
  </si>
  <si>
    <t>C16</t>
  </si>
  <si>
    <t>C13</t>
  </si>
  <si>
    <t>기    타    경    비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</si>
  <si>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</si>
  <si>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</si>
  <si>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</si>
  <si>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</si>
  <si>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</si>
  <si>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</si>
  <si>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</si>
  <si>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총       원       가</t>
  </si>
  <si>
    <t>F</t>
  </si>
  <si>
    <t>부   가   가  치  세</t>
  </si>
  <si>
    <t>H</t>
  </si>
  <si>
    <t>도    급    금    액</t>
  </si>
  <si>
    <t>Y</t>
  </si>
  <si>
    <t>총   공   사  금  액</t>
  </si>
  <si>
    <t>순  공  사  원  가</t>
  </si>
  <si>
    <t>설계일</t>
    <phoneticPr fontId="5" type="noConversion"/>
  </si>
  <si>
    <t>설계자</t>
    <phoneticPr fontId="5" type="noConversion"/>
  </si>
  <si>
    <t>설 계 내 역 서</t>
    <phoneticPr fontId="5" type="noConversion"/>
  </si>
  <si>
    <t xml:space="preserve">□ 공   사   명  </t>
    <phoneticPr fontId="5" type="noConversion"/>
  </si>
  <si>
    <t xml:space="preserve">□ 공 사 개 요  </t>
    <phoneticPr fontId="5" type="noConversion"/>
  </si>
  <si>
    <t>◆</t>
    <phoneticPr fontId="5" type="noConversion"/>
  </si>
  <si>
    <t xml:space="preserve">공 사 개 요 </t>
    <phoneticPr fontId="5" type="noConversion"/>
  </si>
  <si>
    <t>1)</t>
    <phoneticPr fontId="5" type="noConversion"/>
  </si>
  <si>
    <t>건축공사</t>
    <phoneticPr fontId="5" type="noConversion"/>
  </si>
  <si>
    <t xml:space="preserve"> : 1식.</t>
    <phoneticPr fontId="5" type="noConversion"/>
  </si>
  <si>
    <t xml:space="preserve">□ 공 사 금 액  </t>
    <phoneticPr fontId="5" type="noConversion"/>
  </si>
  <si>
    <t>◇</t>
    <phoneticPr fontId="5" type="noConversion"/>
  </si>
  <si>
    <t>공사비</t>
    <phoneticPr fontId="5" type="noConversion"/>
  </si>
  <si>
    <t>\</t>
    <phoneticPr fontId="5" type="noConversion"/>
  </si>
  <si>
    <t>＊</t>
    <phoneticPr fontId="5" type="noConversion"/>
  </si>
  <si>
    <t>총공사비</t>
    <phoneticPr fontId="5" type="noConversion"/>
  </si>
  <si>
    <t>단위</t>
  </si>
  <si>
    <t>비고</t>
  </si>
  <si>
    <t>M2</t>
  </si>
  <si>
    <t>개</t>
  </si>
  <si>
    <t>대</t>
  </si>
  <si>
    <t>인</t>
  </si>
  <si>
    <t>보통인부</t>
  </si>
  <si>
    <t>수  량</t>
  </si>
  <si>
    <t>단  가</t>
  </si>
  <si>
    <t>손료요율</t>
  </si>
  <si>
    <t>손료구분</t>
  </si>
  <si>
    <t>적용구분</t>
  </si>
  <si>
    <t>합계구분</t>
  </si>
  <si>
    <t>기계경비</t>
  </si>
  <si>
    <t>식</t>
  </si>
  <si>
    <t>합  계</t>
  </si>
  <si>
    <t>재  료  비</t>
  </si>
  <si>
    <t>노  무  비</t>
  </si>
  <si>
    <t>경      비</t>
  </si>
  <si>
    <t>합      계</t>
  </si>
  <si>
    <t>가설비</t>
  </si>
  <si>
    <t>내       역       서</t>
  </si>
  <si>
    <t>품      명</t>
  </si>
  <si>
    <t>규      격</t>
  </si>
  <si>
    <t>운반비</t>
  </si>
  <si>
    <t>작업부산물</t>
  </si>
  <si>
    <t>관급</t>
  </si>
  <si>
    <t>외주비</t>
  </si>
  <si>
    <t>장비비</t>
  </si>
  <si>
    <t>폐기물처리비</t>
  </si>
  <si>
    <t>잡비제외분</t>
  </si>
  <si>
    <t>사급자재대</t>
  </si>
  <si>
    <t>관급자재대</t>
  </si>
  <si>
    <t>사용자항목7</t>
  </si>
  <si>
    <t>사용자항목9</t>
  </si>
  <si>
    <t>간접재료비</t>
  </si>
  <si>
    <t>집      계      표</t>
  </si>
  <si>
    <t>사용자항목8</t>
  </si>
  <si>
    <t>C30</t>
  </si>
  <si>
    <t>폐  기  물  처 리 비</t>
  </si>
  <si>
    <t>건축공사</t>
    <phoneticPr fontId="1" type="noConversion"/>
  </si>
  <si>
    <t>건축물현장정리(집기운반및정리포함)</t>
  </si>
  <si>
    <t>2021년   월</t>
    <phoneticPr fontId="5" type="noConversion"/>
  </si>
  <si>
    <t>2021년도</t>
    <phoneticPr fontId="5" type="noConversion"/>
  </si>
  <si>
    <t>M</t>
  </si>
  <si>
    <t>금   액</t>
  </si>
  <si>
    <t>3.0m*0.9m</t>
  </si>
  <si>
    <t>EA</t>
  </si>
  <si>
    <t>금    액</t>
  </si>
  <si>
    <t>청렴현수막설치</t>
  </si>
  <si>
    <t>수 량</t>
  </si>
  <si>
    <t>구    성   비</t>
  </si>
  <si>
    <t>건  강  보   험   료</t>
  </si>
  <si>
    <t>노인 장기 요양보험료</t>
  </si>
  <si>
    <t>연  금  보   험   료</t>
  </si>
  <si>
    <t>장애인편의시설 보수공사 설계용역</t>
    <phoneticPr fontId="5" type="noConversion"/>
  </si>
  <si>
    <t>김  일  중</t>
    <phoneticPr fontId="1" type="noConversion"/>
  </si>
  <si>
    <t>공사명 : 장애인편의시설 보수공사 설계용역</t>
  </si>
  <si>
    <t>H/L점자판</t>
  </si>
  <si>
    <t>150×140 렉산</t>
  </si>
  <si>
    <t>레미콘</t>
  </si>
  <si>
    <t>레미콘, 광주, 25-18-08</t>
  </si>
  <si>
    <t>㎥</t>
  </si>
  <si>
    <t>레미콘, 광주, 25-21-12</t>
  </si>
  <si>
    <t>모래</t>
  </si>
  <si>
    <t>M3</t>
  </si>
  <si>
    <t>포</t>
  </si>
  <si>
    <t>주차표지판</t>
  </si>
  <si>
    <t>지주형, 700×600×1500</t>
  </si>
  <si>
    <t>철근콘크리트용봉강</t>
  </si>
  <si>
    <t>철근콘크리트용봉강, HD-13, SD350/400</t>
  </si>
  <si>
    <t>톤</t>
  </si>
  <si>
    <t>화장실점자안내판</t>
  </si>
  <si>
    <t>125×140×5T</t>
  </si>
  <si>
    <t>TON</t>
  </si>
  <si>
    <t>콘크리트 커팅</t>
  </si>
  <si>
    <t>벽체틀50x50+9T합판</t>
  </si>
  <si>
    <t>보통, 수직고 7m까지</t>
  </si>
  <si>
    <t>잡석지정</t>
  </si>
  <si>
    <t>30mm</t>
  </si>
  <si>
    <t>바닥 및 수장 부분</t>
  </si>
  <si>
    <t>공압식, 무근</t>
  </si>
  <si>
    <t>15톤덤프트럭</t>
  </si>
  <si>
    <t>15톤덤프, 30km</t>
  </si>
  <si>
    <t>가설칸막이 설치 및 해체</t>
  </si>
  <si>
    <t>비닐타일 깔기</t>
  </si>
  <si>
    <t>레디믹스트콘크리트 인력운반 타설</t>
  </si>
  <si>
    <t>유로폼 설치 및 해체</t>
  </si>
  <si>
    <t>기초 지정</t>
  </si>
  <si>
    <t>스텐핸드레일</t>
  </si>
  <si>
    <t>화강석철거및재설치</t>
  </si>
  <si>
    <t>콘크리트구조물 헐기(소형장비)</t>
  </si>
  <si>
    <t>건설(지정)폐기물 상차비</t>
  </si>
  <si>
    <t>건설폐기물 -중간처리</t>
  </si>
  <si>
    <t>건설폐기물 운반비-불연성</t>
  </si>
  <si>
    <t>사용자항목2</t>
  </si>
  <si>
    <t>사용자항목3</t>
  </si>
  <si>
    <t>합계제외</t>
  </si>
  <si>
    <t>C14</t>
  </si>
  <si>
    <t>산업 안전 보건관리비</t>
  </si>
  <si>
    <t>C20</t>
  </si>
  <si>
    <t>C25</t>
  </si>
  <si>
    <t>C32</t>
  </si>
  <si>
    <t>화강석 철거</t>
  </si>
  <si>
    <t>도어핸들</t>
  </si>
  <si>
    <t>원통레버형(Lever Lock)</t>
  </si>
  <si>
    <t>조</t>
  </si>
  <si>
    <t>비데</t>
  </si>
  <si>
    <t>헬로우비데, 세척밸브 자동물내림, KCB4550F</t>
  </si>
  <si>
    <t>손잡이</t>
  </si>
  <si>
    <t>손잡이, 장애자용손잡이, 대변기용(수평)</t>
  </si>
  <si>
    <t>손잡이, 장애자용손잡이, 소변기용, KPU500</t>
  </si>
  <si>
    <t>손잡이, 장애자용손잡이, 양변기용(L자), 다용도(우형), KPC400</t>
  </si>
  <si>
    <t>영유아거치대</t>
  </si>
  <si>
    <t>장애인용화장실등받이</t>
  </si>
  <si>
    <t>철근콘크리트용봉강, HD-10, SD350/400</t>
  </si>
  <si>
    <t>화장실칸막이</t>
  </si>
  <si>
    <t>20T, 슬라이딩 장애인칸막이</t>
  </si>
  <si>
    <t>SET</t>
  </si>
  <si>
    <t>차선도색-융착식 도료 수동식</t>
  </si>
  <si>
    <t>횡단보도, 주차장</t>
  </si>
  <si>
    <t>보통토사, 깊이 1m 이하</t>
  </si>
  <si>
    <t>장외04Km,덤프15톤</t>
  </si>
  <si>
    <t>소형구조물</t>
  </si>
  <si>
    <t>Ø38.1+27.2*1.5t,H:400</t>
  </si>
  <si>
    <t>고무</t>
  </si>
  <si>
    <t>화강석</t>
  </si>
  <si>
    <t>비데,손잡이,등받이 등</t>
  </si>
  <si>
    <t>재료비 별도</t>
  </si>
  <si>
    <t>개소</t>
  </si>
  <si>
    <t>인력굴착(토사)</t>
  </si>
  <si>
    <t>잔토처리</t>
  </si>
  <si>
    <t>점자블록붙이기</t>
  </si>
  <si>
    <t>비상벨</t>
  </si>
  <si>
    <t>부착물설치</t>
  </si>
  <si>
    <t>도어록 설치 / 일반도어록 목재창호</t>
  </si>
  <si>
    <t>핸드레일 철거</t>
  </si>
  <si>
    <t>큐비클철거</t>
  </si>
  <si>
    <t>벽, 포천석 30mm</t>
  </si>
  <si>
    <t>화강석붙임(건식/앵커, 버너)</t>
  </si>
  <si>
    <t>01. 건축공사</t>
  </si>
  <si>
    <t>모래, 광주, 도착도</t>
  </si>
  <si>
    <t>시멘트 - 광주</t>
  </si>
  <si>
    <t>대리점, 30포 이상</t>
  </si>
  <si>
    <t>품목구분</t>
  </si>
  <si>
    <t>조달코드</t>
  </si>
  <si>
    <t>Type-Ⅰ, 소형구조물</t>
  </si>
  <si>
    <t>철근 현장가공 및 현장조립</t>
  </si>
  <si>
    <t>화강석붙임(습식, 버너)</t>
  </si>
  <si>
    <t>바닥, 포천석 30mm, 모르타르 30mm</t>
  </si>
  <si>
    <t>PVC계바닥재 해체</t>
  </si>
  <si>
    <t>혼합건설폐기물(건설폐재류에 가연성 5%이하)</t>
  </si>
  <si>
    <t>고철대공제</t>
  </si>
  <si>
    <t>도급자관급자재대</t>
  </si>
  <si>
    <t>관급자관급자재대</t>
  </si>
  <si>
    <t>재해예방기술지도</t>
  </si>
  <si>
    <t>사용자항목10</t>
  </si>
  <si>
    <t>사용자항목11</t>
  </si>
  <si>
    <t>사용자항목12</t>
  </si>
  <si>
    <t>사용자항목13</t>
  </si>
  <si>
    <t>사용자항목14</t>
  </si>
  <si>
    <t>0101. 가설공사</t>
  </si>
  <si>
    <t>0102. 토공사</t>
  </si>
  <si>
    <t>0103. 철근콘크리트공사</t>
  </si>
  <si>
    <t>0104. 수장공사</t>
  </si>
  <si>
    <t>0105. 장애인용편의시설</t>
  </si>
  <si>
    <t>0106. 골재대</t>
  </si>
  <si>
    <t>0107. 철거공사</t>
  </si>
  <si>
    <t>0108. 폐기물처리비</t>
  </si>
  <si>
    <t xml:space="preserve">                     구  분
  비   목</t>
  </si>
  <si>
    <t>환  경  보   전   비</t>
  </si>
  <si>
    <t>건설하도급보증수수료</t>
  </si>
  <si>
    <t>건설기계대여보증수수료</t>
  </si>
  <si>
    <t>고   철   대  공  제</t>
  </si>
  <si>
    <t>U1</t>
  </si>
  <si>
    <t>도급자 관 급 자 재 대</t>
  </si>
  <si>
    <t>M1</t>
  </si>
  <si>
    <t>수도광열비 포함</t>
    <phoneticPr fontId="1" type="noConversion"/>
  </si>
  <si>
    <t xml:space="preserve"> 3*450*450mm, 데코타일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</si>
</sst>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_ * #,##0_ ;_ * \-#,##0_ ;_ * &quot;-&quot;_ ;_ @_ 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name val="돋움"/>
      <family val="3"/>
      <charset val="129"/>
    </font>
    <font>
      <b/>
      <sz val="11"/>
      <color indexed="8"/>
      <name val="굴림"/>
      <family val="3"/>
      <charset val="129"/>
    </font>
    <font>
      <sz val="8"/>
      <name val="돋움"/>
      <family val="3"/>
      <charset val="129"/>
    </font>
    <font>
      <b/>
      <sz val="9"/>
      <color indexed="8"/>
      <name val="굴림"/>
      <family val="3"/>
      <charset val="129"/>
    </font>
    <font>
      <sz val="11"/>
      <color indexed="8"/>
      <name val="HY울릉도L"/>
      <family val="1"/>
      <charset val="129"/>
    </font>
    <font>
      <b/>
      <sz val="28"/>
      <color indexed="8"/>
      <name val="HY울릉도M"/>
      <family val="1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sz val="16"/>
      <color indexed="8"/>
      <name val="굴림"/>
      <family val="3"/>
      <charset val="129"/>
    </font>
    <font>
      <sz val="16"/>
      <name val="굴림"/>
      <family val="3"/>
      <charset val="129"/>
    </font>
    <font>
      <sz val="12"/>
      <name val="Arial"/>
      <family val="2"/>
    </font>
    <font>
      <b/>
      <sz val="12"/>
      <name val="Arial"/>
      <family val="2"/>
    </font>
    <font>
      <sz val="18"/>
      <name val="바탕체"/>
      <family val="1"/>
      <charset val="129"/>
    </font>
    <font>
      <sz val="12"/>
      <name val="바탕체"/>
      <family val="1"/>
      <charset val="129"/>
    </font>
    <font>
      <sz val="9"/>
      <name val="돋움"/>
      <family val="3"/>
      <charset val="129"/>
    </font>
    <font>
      <b/>
      <sz val="22"/>
      <color indexed="8"/>
      <name val="맑은 고딕"/>
      <family val="3"/>
      <charset val="129"/>
      <scheme val="major"/>
    </font>
    <font>
      <b/>
      <sz val="13"/>
      <color indexed="8"/>
      <name val="맑은 고딕"/>
      <family val="3"/>
      <charset val="129"/>
      <scheme val="major"/>
    </font>
    <font>
      <b/>
      <sz val="20"/>
      <color rgb="FF000000"/>
      <name val="굴림체"/>
      <family val="3"/>
      <charset val="129"/>
    </font>
    <font>
      <b/>
      <u/>
      <sz val="9"/>
      <color rgb="FF0000FF"/>
      <name val="굴림체"/>
      <family val="3"/>
      <charset val="129"/>
    </font>
    <font>
      <b/>
      <u/>
      <sz val="9"/>
      <color rgb="FF0000FF"/>
      <name val="맑은 고딕"/>
      <family val="2"/>
      <charset val="129"/>
      <scheme val="minor"/>
    </font>
    <font>
      <sz val="9"/>
      <color rgb="FF00008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color rgb="FF8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4F4FD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16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18" fillId="0" borderId="0"/>
    <xf numFmtId="0" fontId="20" fillId="0" borderId="9" applyNumberFormat="0" applyFont="0" applyFill="0" applyBorder="0" applyAlignment="0"/>
    <xf numFmtId="177" fontId="21" fillId="0" borderId="0" applyFont="0" applyFill="0" applyBorder="0" applyProtection="0">
      <alignment vertical="center"/>
    </xf>
    <xf numFmtId="43" fontId="22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4" fillId="0" borderId="8" xfId="1" applyFont="1" applyBorder="1" applyAlignment="1">
      <alignment vertical="center" textRotation="255"/>
    </xf>
    <xf numFmtId="0" fontId="6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0" xfId="2">
      <alignment vertical="center"/>
    </xf>
    <xf numFmtId="0" fontId="7" fillId="0" borderId="1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12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1" xfId="1" applyFont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1" fillId="0" borderId="12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4" fillId="0" borderId="11" xfId="1" applyFont="1" applyBorder="1">
      <alignment vertical="center"/>
    </xf>
    <xf numFmtId="0" fontId="12" fillId="0" borderId="0" xfId="1" applyFont="1" applyAlignment="1">
      <alignment horizontal="right" vertical="center"/>
    </xf>
    <xf numFmtId="0" fontId="4" fillId="0" borderId="12" xfId="1" applyFont="1" applyBorder="1">
      <alignment vertical="center"/>
    </xf>
    <xf numFmtId="0" fontId="6" fillId="0" borderId="0" xfId="1" applyFont="1" applyAlignment="1">
      <alignment horizontal="distributed" vertical="center"/>
    </xf>
    <xf numFmtId="0" fontId="12" fillId="0" borderId="0" xfId="1" applyFont="1" applyAlignment="1">
      <alignment horizontal="distributed" vertical="center"/>
    </xf>
    <xf numFmtId="41" fontId="11" fillId="0" borderId="0" xfId="1" applyNumberFormat="1" applyFont="1">
      <alignment vertical="center"/>
    </xf>
    <xf numFmtId="0" fontId="4" fillId="0" borderId="0" xfId="1" quotePrefix="1" applyFont="1" applyAlignment="1">
      <alignment horizontal="right" vertical="center"/>
    </xf>
    <xf numFmtId="41" fontId="4" fillId="0" borderId="0" xfId="1" applyNumberFormat="1" applyFont="1" applyAlignment="1">
      <alignment vertical="center" shrinkToFit="1"/>
    </xf>
    <xf numFmtId="41" fontId="15" fillId="0" borderId="12" xfId="4" applyFont="1" applyBorder="1">
      <alignment vertical="center"/>
    </xf>
    <xf numFmtId="41" fontId="15" fillId="0" borderId="12" xfId="1" applyNumberFormat="1" applyFont="1" applyBorder="1">
      <alignment vertical="center"/>
    </xf>
    <xf numFmtId="0" fontId="15" fillId="0" borderId="12" xfId="1" applyFont="1" applyBorder="1">
      <alignment vertical="center"/>
    </xf>
    <xf numFmtId="0" fontId="12" fillId="0" borderId="0" xfId="5" applyFont="1">
      <alignment vertical="center"/>
    </xf>
    <xf numFmtId="41" fontId="4" fillId="0" borderId="12" xfId="1" applyNumberFormat="1" applyFont="1" applyBorder="1" applyAlignment="1">
      <alignment vertical="center" shrinkToFit="1"/>
    </xf>
    <xf numFmtId="0" fontId="14" fillId="0" borderId="0" xfId="3" applyFont="1" applyAlignment="1">
      <alignment horizontal="left" vertical="center"/>
    </xf>
    <xf numFmtId="0" fontId="13" fillId="0" borderId="0" xfId="3" applyFont="1" applyAlignment="1">
      <alignment vertical="center"/>
    </xf>
    <xf numFmtId="41" fontId="3" fillId="0" borderId="0" xfId="2" applyNumberFormat="1">
      <alignment vertical="center"/>
    </xf>
    <xf numFmtId="41" fontId="12" fillId="0" borderId="0" xfId="1" applyNumberFormat="1" applyFont="1" applyAlignment="1">
      <alignment vertical="center" shrinkToFit="1"/>
    </xf>
    <xf numFmtId="0" fontId="0" fillId="0" borderId="0" xfId="0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3" borderId="17" xfId="0" applyFont="1" applyFill="1" applyBorder="1" applyAlignment="1">
      <alignment horizontal="center" vertical="center" wrapText="1"/>
    </xf>
    <xf numFmtId="0" fontId="29" fillId="0" borderId="5" xfId="0" quotePrefix="1" applyFont="1" applyBorder="1" applyAlignment="1">
      <alignment horizontal="left" vertical="center" shrinkToFit="1"/>
    </xf>
    <xf numFmtId="0" fontId="29" fillId="0" borderId="5" xfId="0" applyFont="1" applyBorder="1" applyAlignment="1">
      <alignment horizontal="right" vertical="center" shrinkToFit="1"/>
    </xf>
    <xf numFmtId="0" fontId="29" fillId="0" borderId="6" xfId="0" quotePrefix="1" applyFont="1" applyBorder="1" applyAlignment="1">
      <alignment horizontal="left" vertical="center" shrinkToFit="1"/>
    </xf>
    <xf numFmtId="0" fontId="29" fillId="0" borderId="6" xfId="0" applyFont="1" applyBorder="1" applyAlignment="1">
      <alignment horizontal="right" vertical="center" shrinkToFit="1"/>
    </xf>
    <xf numFmtId="0" fontId="29" fillId="0" borderId="7" xfId="0" quotePrefix="1" applyFont="1" applyBorder="1" applyAlignment="1">
      <alignment horizontal="left" vertical="center" shrinkToFit="1"/>
    </xf>
    <xf numFmtId="0" fontId="29" fillId="0" borderId="7" xfId="0" applyFont="1" applyBorder="1" applyAlignment="1">
      <alignment horizontal="right" vertical="center" shrinkToFit="1"/>
    </xf>
    <xf numFmtId="0" fontId="29" fillId="2" borderId="17" xfId="0" quotePrefix="1" applyFont="1" applyFill="1" applyBorder="1" applyAlignment="1">
      <alignment horizontal="left" vertical="center" shrinkToFit="1"/>
    </xf>
    <xf numFmtId="0" fontId="29" fillId="2" borderId="17" xfId="0" applyFont="1" applyFill="1" applyBorder="1" applyAlignment="1">
      <alignment horizontal="right" vertical="center" shrinkToFit="1"/>
    </xf>
    <xf numFmtId="0" fontId="29" fillId="0" borderId="7" xfId="0" applyFont="1" applyBorder="1" applyAlignment="1">
      <alignment horizontal="left" vertical="center" shrinkToFit="1"/>
    </xf>
    <xf numFmtId="0" fontId="29" fillId="0" borderId="6" xfId="0" applyFont="1" applyBorder="1" applyAlignment="1">
      <alignment horizontal="left" vertical="center" shrinkToFit="1"/>
    </xf>
    <xf numFmtId="0" fontId="29" fillId="2" borderId="17" xfId="0" quotePrefix="1" applyFont="1" applyFill="1" applyBorder="1" applyAlignment="1">
      <alignment horizontal="center" vertical="center" shrinkToFit="1"/>
    </xf>
    <xf numFmtId="0" fontId="29" fillId="2" borderId="17" xfId="0" applyFont="1" applyFill="1" applyBorder="1" applyAlignment="1">
      <alignment horizontal="center" vertical="center" shrinkToFit="1"/>
    </xf>
    <xf numFmtId="0" fontId="2" fillId="0" borderId="17" xfId="0" quotePrefix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right" vertical="center" shrinkToFit="1"/>
    </xf>
    <xf numFmtId="0" fontId="29" fillId="0" borderId="17" xfId="0" quotePrefix="1" applyFont="1" applyBorder="1" applyAlignment="1">
      <alignment horizontal="left" vertical="center" shrinkToFit="1"/>
    </xf>
    <xf numFmtId="0" fontId="30" fillId="0" borderId="0" xfId="0" applyFont="1">
      <alignment vertical="center"/>
    </xf>
    <xf numFmtId="0" fontId="2" fillId="0" borderId="17" xfId="0" quotePrefix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9" fillId="2" borderId="17" xfId="0" applyFont="1" applyFill="1" applyBorder="1" applyAlignment="1">
      <alignment horizontal="left" vertical="center" shrinkToFi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" fillId="0" borderId="17" xfId="0" quotePrefix="1" applyFont="1" applyBorder="1" applyAlignment="1">
      <alignment horizontal="right" vertical="center" shrinkToFit="1"/>
    </xf>
    <xf numFmtId="0" fontId="30" fillId="0" borderId="0" xfId="0" quotePrefix="1" applyFont="1">
      <alignment vertical="center"/>
    </xf>
    <xf numFmtId="0" fontId="2" fillId="0" borderId="17" xfId="0" quotePrefix="1" applyFont="1" applyBorder="1" applyAlignment="1">
      <alignment horizontal="left" vertical="center" wrapText="1" shrinkToFit="1"/>
    </xf>
    <xf numFmtId="0" fontId="2" fillId="0" borderId="17" xfId="0" quotePrefix="1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right" vertical="center" wrapText="1" shrinkToFit="1"/>
    </xf>
    <xf numFmtId="0" fontId="2" fillId="0" borderId="17" xfId="0" quotePrefix="1" applyFont="1" applyBorder="1" applyAlignment="1">
      <alignment horizontal="right" vertical="center" wrapText="1" shrinkToFit="1"/>
    </xf>
    <xf numFmtId="0" fontId="30" fillId="0" borderId="0" xfId="0" applyFont="1" applyAlignment="1">
      <alignment vertical="center" wrapText="1"/>
    </xf>
    <xf numFmtId="0" fontId="30" fillId="0" borderId="0" xfId="0" quotePrefix="1" applyFont="1" applyAlignment="1">
      <alignment vertical="center" wrapText="1"/>
    </xf>
    <xf numFmtId="0" fontId="14" fillId="0" borderId="0" xfId="3" applyFont="1" applyAlignment="1">
      <alignment horizontal="left" vertical="center"/>
    </xf>
    <xf numFmtId="0" fontId="13" fillId="0" borderId="0" xfId="3" applyFont="1" applyAlignment="1">
      <alignment vertical="center"/>
    </xf>
    <xf numFmtId="0" fontId="16" fillId="0" borderId="13" xfId="1" applyFont="1" applyBorder="1" applyAlignment="1">
      <alignment horizontal="center" vertical="center"/>
    </xf>
    <xf numFmtId="0" fontId="17" fillId="0" borderId="14" xfId="6" applyFont="1" applyBorder="1" applyAlignment="1">
      <alignment horizontal="center" vertical="center"/>
    </xf>
    <xf numFmtId="0" fontId="17" fillId="0" borderId="15" xfId="6" applyFont="1" applyBorder="1" applyAlignment="1">
      <alignment horizontal="center" vertical="center"/>
    </xf>
    <xf numFmtId="0" fontId="4" fillId="0" borderId="2" xfId="1" applyFont="1" applyBorder="1" applyAlignment="1">
      <alignment vertical="center" textRotation="255" wrapText="1"/>
    </xf>
    <xf numFmtId="0" fontId="3" fillId="0" borderId="4" xfId="2" applyBorder="1" applyAlignment="1">
      <alignment vertical="center" textRotation="255" wrapText="1"/>
    </xf>
    <xf numFmtId="0" fontId="24" fillId="0" borderId="9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3" fillId="0" borderId="1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quotePrefix="1" applyFont="1">
      <alignment vertical="center"/>
    </xf>
    <xf numFmtId="0" fontId="27" fillId="0" borderId="0" xfId="0" applyFont="1">
      <alignment vertical="center"/>
    </xf>
    <xf numFmtId="0" fontId="28" fillId="3" borderId="18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28" fillId="3" borderId="14" xfId="0" applyFont="1" applyFill="1" applyBorder="1" applyAlignment="1">
      <alignment horizontal="left" vertical="center" wrapText="1"/>
    </xf>
    <xf numFmtId="0" fontId="28" fillId="3" borderId="15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9" fillId="2" borderId="17" xfId="0" quotePrefix="1" applyFont="1" applyFill="1" applyBorder="1" applyAlignment="1">
      <alignment horizontal="center" vertical="center" shrinkToFit="1"/>
    </xf>
    <xf numFmtId="0" fontId="29" fillId="2" borderId="17" xfId="0" applyFont="1" applyFill="1" applyBorder="1" applyAlignment="1">
      <alignment horizontal="center" vertical="center" shrinkToFit="1"/>
    </xf>
    <xf numFmtId="0" fontId="2" fillId="0" borderId="5" xfId="0" quotePrefix="1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17" xfId="0" quotePrefix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1" fillId="4" borderId="17" xfId="0" quotePrefix="1" applyFont="1" applyFill="1" applyBorder="1" applyAlignment="1">
      <alignment horizontal="left" vertical="center" shrinkToFit="1"/>
    </xf>
    <xf numFmtId="0" fontId="31" fillId="4" borderId="17" xfId="0" applyFont="1" applyFill="1" applyBorder="1" applyAlignment="1">
      <alignment horizontal="left" vertical="center" shrinkToFit="1"/>
    </xf>
    <xf numFmtId="0" fontId="31" fillId="4" borderId="2" xfId="0" quotePrefix="1" applyFont="1" applyFill="1" applyBorder="1" applyAlignment="1">
      <alignment horizontal="left" vertical="center" shrinkToFit="1"/>
    </xf>
    <xf numFmtId="0" fontId="31" fillId="4" borderId="3" xfId="0" quotePrefix="1" applyFont="1" applyFill="1" applyBorder="1" applyAlignment="1">
      <alignment horizontal="left" vertical="center" shrinkToFit="1"/>
    </xf>
    <xf numFmtId="0" fontId="31" fillId="4" borderId="4" xfId="0" quotePrefix="1" applyFont="1" applyFill="1" applyBorder="1" applyAlignment="1">
      <alignment horizontal="left" vertical="center" shrinkToFit="1"/>
    </xf>
  </cellXfs>
  <cellStyles count="15">
    <cellStyle name="Comma [0]" xfId="7" xr:uid="{00000000-0005-0000-0000-000000000000}"/>
    <cellStyle name="Currency [0]" xfId="8" xr:uid="{00000000-0005-0000-0000-000001000000}"/>
    <cellStyle name="Header1" xfId="9" xr:uid="{00000000-0005-0000-0000-000002000000}"/>
    <cellStyle name="Header2" xfId="10" xr:uid="{00000000-0005-0000-0000-000003000000}"/>
    <cellStyle name="Normal_Sheet1" xfId="11" xr:uid="{00000000-0005-0000-0000-000004000000}"/>
    <cellStyle name="wonga" xfId="12" xr:uid="{00000000-0005-0000-0000-000005000000}"/>
    <cellStyle name="쉼표 [0] 2" xfId="4" xr:uid="{00000000-0005-0000-0000-000006000000}"/>
    <cellStyle name="콤마 [0]_고흥 도화 초등학교" xfId="13" xr:uid="{00000000-0005-0000-0000-000007000000}"/>
    <cellStyle name="콤마_배수공" xfId="14" xr:uid="{00000000-0005-0000-0000-000008000000}"/>
    <cellStyle name="표준" xfId="0" builtinId="0"/>
    <cellStyle name="표준 2" xfId="2" xr:uid="{00000000-0005-0000-0000-00000A000000}"/>
    <cellStyle name="표준_남포소공원설계변경내역서" xfId="5" xr:uid="{00000000-0005-0000-0000-00000B000000}"/>
    <cellStyle name="표준_심의원가" xfId="3" xr:uid="{00000000-0005-0000-0000-00000C000000}"/>
    <cellStyle name="표준_폐기물 내역수량산출서" xfId="1" xr:uid="{00000000-0005-0000-0000-00000D000000}"/>
    <cellStyle name="표준_함평지점사옥증축변경내역서(1)(1).xls" xfId="6" xr:uid="{00000000-0005-0000-0000-00000E000000}"/>
  </cellStyles>
  <dxfs count="6">
    <dxf>
      <numFmt numFmtId="178" formatCode="#,###"/>
    </dxf>
    <dxf>
      <numFmt numFmtId="179" formatCode="#,##0.0#####"/>
    </dxf>
    <dxf>
      <numFmt numFmtId="178" formatCode="#,###"/>
    </dxf>
    <dxf>
      <numFmt numFmtId="179" formatCode="#,##0.0#####"/>
    </dxf>
    <dxf>
      <numFmt numFmtId="178" formatCode="#,###"/>
    </dxf>
    <dxf>
      <numFmt numFmtId="179" formatCode="#,##0.0#####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view="pageBreakPreview" zoomScaleNormal="100" zoomScaleSheetLayoutView="100" workbookViewId="0">
      <selection activeCell="S45" sqref="S45"/>
    </sheetView>
  </sheetViews>
  <sheetFormatPr defaultRowHeight="13.5"/>
  <cols>
    <col min="1" max="1" width="4.875" style="4" customWidth="1"/>
    <col min="2" max="2" width="15" style="4" customWidth="1"/>
    <col min="3" max="3" width="4.875" style="4" customWidth="1"/>
    <col min="4" max="4" width="15.5" style="4" customWidth="1"/>
    <col min="5" max="5" width="4.875" style="4" customWidth="1"/>
    <col min="6" max="7" width="7.375" style="4" customWidth="1"/>
    <col min="8" max="8" width="4.875" style="4" customWidth="1"/>
    <col min="9" max="9" width="13.875" style="4" customWidth="1"/>
    <col min="10" max="10" width="4.875" style="4" customWidth="1"/>
    <col min="11" max="11" width="13.875" style="4" customWidth="1"/>
    <col min="12" max="12" width="4.875" style="4" customWidth="1"/>
    <col min="13" max="13" width="13.875" style="4" customWidth="1"/>
    <col min="14" max="14" width="4.875" style="4" customWidth="1"/>
    <col min="15" max="15" width="13.875" style="4" customWidth="1"/>
    <col min="16" max="16" width="12.5" style="4" bestFit="1" customWidth="1"/>
    <col min="17" max="256" width="9" style="4"/>
    <col min="257" max="257" width="4.875" style="4" customWidth="1"/>
    <col min="258" max="258" width="15" style="4" customWidth="1"/>
    <col min="259" max="259" width="4.875" style="4" customWidth="1"/>
    <col min="260" max="260" width="15.5" style="4" customWidth="1"/>
    <col min="261" max="261" width="4.875" style="4" customWidth="1"/>
    <col min="262" max="263" width="7.375" style="4" customWidth="1"/>
    <col min="264" max="264" width="4.875" style="4" customWidth="1"/>
    <col min="265" max="265" width="13.875" style="4" customWidth="1"/>
    <col min="266" max="266" width="4.875" style="4" customWidth="1"/>
    <col min="267" max="267" width="13.875" style="4" customWidth="1"/>
    <col min="268" max="268" width="4.875" style="4" customWidth="1"/>
    <col min="269" max="269" width="13.875" style="4" customWidth="1"/>
    <col min="270" max="270" width="4.875" style="4" customWidth="1"/>
    <col min="271" max="271" width="13.875" style="4" customWidth="1"/>
    <col min="272" max="512" width="9" style="4"/>
    <col min="513" max="513" width="4.875" style="4" customWidth="1"/>
    <col min="514" max="514" width="15" style="4" customWidth="1"/>
    <col min="515" max="515" width="4.875" style="4" customWidth="1"/>
    <col min="516" max="516" width="15.5" style="4" customWidth="1"/>
    <col min="517" max="517" width="4.875" style="4" customWidth="1"/>
    <col min="518" max="519" width="7.375" style="4" customWidth="1"/>
    <col min="520" max="520" width="4.875" style="4" customWidth="1"/>
    <col min="521" max="521" width="13.875" style="4" customWidth="1"/>
    <col min="522" max="522" width="4.875" style="4" customWidth="1"/>
    <col min="523" max="523" width="13.875" style="4" customWidth="1"/>
    <col min="524" max="524" width="4.875" style="4" customWidth="1"/>
    <col min="525" max="525" width="13.875" style="4" customWidth="1"/>
    <col min="526" max="526" width="4.875" style="4" customWidth="1"/>
    <col min="527" max="527" width="13.875" style="4" customWidth="1"/>
    <col min="528" max="768" width="9" style="4"/>
    <col min="769" max="769" width="4.875" style="4" customWidth="1"/>
    <col min="770" max="770" width="15" style="4" customWidth="1"/>
    <col min="771" max="771" width="4.875" style="4" customWidth="1"/>
    <col min="772" max="772" width="15.5" style="4" customWidth="1"/>
    <col min="773" max="773" width="4.875" style="4" customWidth="1"/>
    <col min="774" max="775" width="7.375" style="4" customWidth="1"/>
    <col min="776" max="776" width="4.875" style="4" customWidth="1"/>
    <col min="777" max="777" width="13.875" style="4" customWidth="1"/>
    <col min="778" max="778" width="4.875" style="4" customWidth="1"/>
    <col min="779" max="779" width="13.875" style="4" customWidth="1"/>
    <col min="780" max="780" width="4.875" style="4" customWidth="1"/>
    <col min="781" max="781" width="13.875" style="4" customWidth="1"/>
    <col min="782" max="782" width="4.875" style="4" customWidth="1"/>
    <col min="783" max="783" width="13.875" style="4" customWidth="1"/>
    <col min="784" max="1024" width="9" style="4"/>
    <col min="1025" max="1025" width="4.875" style="4" customWidth="1"/>
    <col min="1026" max="1026" width="15" style="4" customWidth="1"/>
    <col min="1027" max="1027" width="4.875" style="4" customWidth="1"/>
    <col min="1028" max="1028" width="15.5" style="4" customWidth="1"/>
    <col min="1029" max="1029" width="4.875" style="4" customWidth="1"/>
    <col min="1030" max="1031" width="7.375" style="4" customWidth="1"/>
    <col min="1032" max="1032" width="4.875" style="4" customWidth="1"/>
    <col min="1033" max="1033" width="13.875" style="4" customWidth="1"/>
    <col min="1034" max="1034" width="4.875" style="4" customWidth="1"/>
    <col min="1035" max="1035" width="13.875" style="4" customWidth="1"/>
    <col min="1036" max="1036" width="4.875" style="4" customWidth="1"/>
    <col min="1037" max="1037" width="13.875" style="4" customWidth="1"/>
    <col min="1038" max="1038" width="4.875" style="4" customWidth="1"/>
    <col min="1039" max="1039" width="13.875" style="4" customWidth="1"/>
    <col min="1040" max="1280" width="9" style="4"/>
    <col min="1281" max="1281" width="4.875" style="4" customWidth="1"/>
    <col min="1282" max="1282" width="15" style="4" customWidth="1"/>
    <col min="1283" max="1283" width="4.875" style="4" customWidth="1"/>
    <col min="1284" max="1284" width="15.5" style="4" customWidth="1"/>
    <col min="1285" max="1285" width="4.875" style="4" customWidth="1"/>
    <col min="1286" max="1287" width="7.375" style="4" customWidth="1"/>
    <col min="1288" max="1288" width="4.875" style="4" customWidth="1"/>
    <col min="1289" max="1289" width="13.875" style="4" customWidth="1"/>
    <col min="1290" max="1290" width="4.875" style="4" customWidth="1"/>
    <col min="1291" max="1291" width="13.875" style="4" customWidth="1"/>
    <col min="1292" max="1292" width="4.875" style="4" customWidth="1"/>
    <col min="1293" max="1293" width="13.875" style="4" customWidth="1"/>
    <col min="1294" max="1294" width="4.875" style="4" customWidth="1"/>
    <col min="1295" max="1295" width="13.875" style="4" customWidth="1"/>
    <col min="1296" max="1536" width="9" style="4"/>
    <col min="1537" max="1537" width="4.875" style="4" customWidth="1"/>
    <col min="1538" max="1538" width="15" style="4" customWidth="1"/>
    <col min="1539" max="1539" width="4.875" style="4" customWidth="1"/>
    <col min="1540" max="1540" width="15.5" style="4" customWidth="1"/>
    <col min="1541" max="1541" width="4.875" style="4" customWidth="1"/>
    <col min="1542" max="1543" width="7.375" style="4" customWidth="1"/>
    <col min="1544" max="1544" width="4.875" style="4" customWidth="1"/>
    <col min="1545" max="1545" width="13.875" style="4" customWidth="1"/>
    <col min="1546" max="1546" width="4.875" style="4" customWidth="1"/>
    <col min="1547" max="1547" width="13.875" style="4" customWidth="1"/>
    <col min="1548" max="1548" width="4.875" style="4" customWidth="1"/>
    <col min="1549" max="1549" width="13.875" style="4" customWidth="1"/>
    <col min="1550" max="1550" width="4.875" style="4" customWidth="1"/>
    <col min="1551" max="1551" width="13.875" style="4" customWidth="1"/>
    <col min="1552" max="1792" width="9" style="4"/>
    <col min="1793" max="1793" width="4.875" style="4" customWidth="1"/>
    <col min="1794" max="1794" width="15" style="4" customWidth="1"/>
    <col min="1795" max="1795" width="4.875" style="4" customWidth="1"/>
    <col min="1796" max="1796" width="15.5" style="4" customWidth="1"/>
    <col min="1797" max="1797" width="4.875" style="4" customWidth="1"/>
    <col min="1798" max="1799" width="7.375" style="4" customWidth="1"/>
    <col min="1800" max="1800" width="4.875" style="4" customWidth="1"/>
    <col min="1801" max="1801" width="13.875" style="4" customWidth="1"/>
    <col min="1802" max="1802" width="4.875" style="4" customWidth="1"/>
    <col min="1803" max="1803" width="13.875" style="4" customWidth="1"/>
    <col min="1804" max="1804" width="4.875" style="4" customWidth="1"/>
    <col min="1805" max="1805" width="13.875" style="4" customWidth="1"/>
    <col min="1806" max="1806" width="4.875" style="4" customWidth="1"/>
    <col min="1807" max="1807" width="13.875" style="4" customWidth="1"/>
    <col min="1808" max="2048" width="9" style="4"/>
    <col min="2049" max="2049" width="4.875" style="4" customWidth="1"/>
    <col min="2050" max="2050" width="15" style="4" customWidth="1"/>
    <col min="2051" max="2051" width="4.875" style="4" customWidth="1"/>
    <col min="2052" max="2052" width="15.5" style="4" customWidth="1"/>
    <col min="2053" max="2053" width="4.875" style="4" customWidth="1"/>
    <col min="2054" max="2055" width="7.375" style="4" customWidth="1"/>
    <col min="2056" max="2056" width="4.875" style="4" customWidth="1"/>
    <col min="2057" max="2057" width="13.875" style="4" customWidth="1"/>
    <col min="2058" max="2058" width="4.875" style="4" customWidth="1"/>
    <col min="2059" max="2059" width="13.875" style="4" customWidth="1"/>
    <col min="2060" max="2060" width="4.875" style="4" customWidth="1"/>
    <col min="2061" max="2061" width="13.875" style="4" customWidth="1"/>
    <col min="2062" max="2062" width="4.875" style="4" customWidth="1"/>
    <col min="2063" max="2063" width="13.875" style="4" customWidth="1"/>
    <col min="2064" max="2304" width="9" style="4"/>
    <col min="2305" max="2305" width="4.875" style="4" customWidth="1"/>
    <col min="2306" max="2306" width="15" style="4" customWidth="1"/>
    <col min="2307" max="2307" width="4.875" style="4" customWidth="1"/>
    <col min="2308" max="2308" width="15.5" style="4" customWidth="1"/>
    <col min="2309" max="2309" width="4.875" style="4" customWidth="1"/>
    <col min="2310" max="2311" width="7.375" style="4" customWidth="1"/>
    <col min="2312" max="2312" width="4.875" style="4" customWidth="1"/>
    <col min="2313" max="2313" width="13.875" style="4" customWidth="1"/>
    <col min="2314" max="2314" width="4.875" style="4" customWidth="1"/>
    <col min="2315" max="2315" width="13.875" style="4" customWidth="1"/>
    <col min="2316" max="2316" width="4.875" style="4" customWidth="1"/>
    <col min="2317" max="2317" width="13.875" style="4" customWidth="1"/>
    <col min="2318" max="2318" width="4.875" style="4" customWidth="1"/>
    <col min="2319" max="2319" width="13.875" style="4" customWidth="1"/>
    <col min="2320" max="2560" width="9" style="4"/>
    <col min="2561" max="2561" width="4.875" style="4" customWidth="1"/>
    <col min="2562" max="2562" width="15" style="4" customWidth="1"/>
    <col min="2563" max="2563" width="4.875" style="4" customWidth="1"/>
    <col min="2564" max="2564" width="15.5" style="4" customWidth="1"/>
    <col min="2565" max="2565" width="4.875" style="4" customWidth="1"/>
    <col min="2566" max="2567" width="7.375" style="4" customWidth="1"/>
    <col min="2568" max="2568" width="4.875" style="4" customWidth="1"/>
    <col min="2569" max="2569" width="13.875" style="4" customWidth="1"/>
    <col min="2570" max="2570" width="4.875" style="4" customWidth="1"/>
    <col min="2571" max="2571" width="13.875" style="4" customWidth="1"/>
    <col min="2572" max="2572" width="4.875" style="4" customWidth="1"/>
    <col min="2573" max="2573" width="13.875" style="4" customWidth="1"/>
    <col min="2574" max="2574" width="4.875" style="4" customWidth="1"/>
    <col min="2575" max="2575" width="13.875" style="4" customWidth="1"/>
    <col min="2576" max="2816" width="9" style="4"/>
    <col min="2817" max="2817" width="4.875" style="4" customWidth="1"/>
    <col min="2818" max="2818" width="15" style="4" customWidth="1"/>
    <col min="2819" max="2819" width="4.875" style="4" customWidth="1"/>
    <col min="2820" max="2820" width="15.5" style="4" customWidth="1"/>
    <col min="2821" max="2821" width="4.875" style="4" customWidth="1"/>
    <col min="2822" max="2823" width="7.375" style="4" customWidth="1"/>
    <col min="2824" max="2824" width="4.875" style="4" customWidth="1"/>
    <col min="2825" max="2825" width="13.875" style="4" customWidth="1"/>
    <col min="2826" max="2826" width="4.875" style="4" customWidth="1"/>
    <col min="2827" max="2827" width="13.875" style="4" customWidth="1"/>
    <col min="2828" max="2828" width="4.875" style="4" customWidth="1"/>
    <col min="2829" max="2829" width="13.875" style="4" customWidth="1"/>
    <col min="2830" max="2830" width="4.875" style="4" customWidth="1"/>
    <col min="2831" max="2831" width="13.875" style="4" customWidth="1"/>
    <col min="2832" max="3072" width="9" style="4"/>
    <col min="3073" max="3073" width="4.875" style="4" customWidth="1"/>
    <col min="3074" max="3074" width="15" style="4" customWidth="1"/>
    <col min="3075" max="3075" width="4.875" style="4" customWidth="1"/>
    <col min="3076" max="3076" width="15.5" style="4" customWidth="1"/>
    <col min="3077" max="3077" width="4.875" style="4" customWidth="1"/>
    <col min="3078" max="3079" width="7.375" style="4" customWidth="1"/>
    <col min="3080" max="3080" width="4.875" style="4" customWidth="1"/>
    <col min="3081" max="3081" width="13.875" style="4" customWidth="1"/>
    <col min="3082" max="3082" width="4.875" style="4" customWidth="1"/>
    <col min="3083" max="3083" width="13.875" style="4" customWidth="1"/>
    <col min="3084" max="3084" width="4.875" style="4" customWidth="1"/>
    <col min="3085" max="3085" width="13.875" style="4" customWidth="1"/>
    <col min="3086" max="3086" width="4.875" style="4" customWidth="1"/>
    <col min="3087" max="3087" width="13.875" style="4" customWidth="1"/>
    <col min="3088" max="3328" width="9" style="4"/>
    <col min="3329" max="3329" width="4.875" style="4" customWidth="1"/>
    <col min="3330" max="3330" width="15" style="4" customWidth="1"/>
    <col min="3331" max="3331" width="4.875" style="4" customWidth="1"/>
    <col min="3332" max="3332" width="15.5" style="4" customWidth="1"/>
    <col min="3333" max="3333" width="4.875" style="4" customWidth="1"/>
    <col min="3334" max="3335" width="7.375" style="4" customWidth="1"/>
    <col min="3336" max="3336" width="4.875" style="4" customWidth="1"/>
    <col min="3337" max="3337" width="13.875" style="4" customWidth="1"/>
    <col min="3338" max="3338" width="4.875" style="4" customWidth="1"/>
    <col min="3339" max="3339" width="13.875" style="4" customWidth="1"/>
    <col min="3340" max="3340" width="4.875" style="4" customWidth="1"/>
    <col min="3341" max="3341" width="13.875" style="4" customWidth="1"/>
    <col min="3342" max="3342" width="4.875" style="4" customWidth="1"/>
    <col min="3343" max="3343" width="13.875" style="4" customWidth="1"/>
    <col min="3344" max="3584" width="9" style="4"/>
    <col min="3585" max="3585" width="4.875" style="4" customWidth="1"/>
    <col min="3586" max="3586" width="15" style="4" customWidth="1"/>
    <col min="3587" max="3587" width="4.875" style="4" customWidth="1"/>
    <col min="3588" max="3588" width="15.5" style="4" customWidth="1"/>
    <col min="3589" max="3589" width="4.875" style="4" customWidth="1"/>
    <col min="3590" max="3591" width="7.375" style="4" customWidth="1"/>
    <col min="3592" max="3592" width="4.875" style="4" customWidth="1"/>
    <col min="3593" max="3593" width="13.875" style="4" customWidth="1"/>
    <col min="3594" max="3594" width="4.875" style="4" customWidth="1"/>
    <col min="3595" max="3595" width="13.875" style="4" customWidth="1"/>
    <col min="3596" max="3596" width="4.875" style="4" customWidth="1"/>
    <col min="3597" max="3597" width="13.875" style="4" customWidth="1"/>
    <col min="3598" max="3598" width="4.875" style="4" customWidth="1"/>
    <col min="3599" max="3599" width="13.875" style="4" customWidth="1"/>
    <col min="3600" max="3840" width="9" style="4"/>
    <col min="3841" max="3841" width="4.875" style="4" customWidth="1"/>
    <col min="3842" max="3842" width="15" style="4" customWidth="1"/>
    <col min="3843" max="3843" width="4.875" style="4" customWidth="1"/>
    <col min="3844" max="3844" width="15.5" style="4" customWidth="1"/>
    <col min="3845" max="3845" width="4.875" style="4" customWidth="1"/>
    <col min="3846" max="3847" width="7.375" style="4" customWidth="1"/>
    <col min="3848" max="3848" width="4.875" style="4" customWidth="1"/>
    <col min="3849" max="3849" width="13.875" style="4" customWidth="1"/>
    <col min="3850" max="3850" width="4.875" style="4" customWidth="1"/>
    <col min="3851" max="3851" width="13.875" style="4" customWidth="1"/>
    <col min="3852" max="3852" width="4.875" style="4" customWidth="1"/>
    <col min="3853" max="3853" width="13.875" style="4" customWidth="1"/>
    <col min="3854" max="3854" width="4.875" style="4" customWidth="1"/>
    <col min="3855" max="3855" width="13.875" style="4" customWidth="1"/>
    <col min="3856" max="4096" width="9" style="4"/>
    <col min="4097" max="4097" width="4.875" style="4" customWidth="1"/>
    <col min="4098" max="4098" width="15" style="4" customWidth="1"/>
    <col min="4099" max="4099" width="4.875" style="4" customWidth="1"/>
    <col min="4100" max="4100" width="15.5" style="4" customWidth="1"/>
    <col min="4101" max="4101" width="4.875" style="4" customWidth="1"/>
    <col min="4102" max="4103" width="7.375" style="4" customWidth="1"/>
    <col min="4104" max="4104" width="4.875" style="4" customWidth="1"/>
    <col min="4105" max="4105" width="13.875" style="4" customWidth="1"/>
    <col min="4106" max="4106" width="4.875" style="4" customWidth="1"/>
    <col min="4107" max="4107" width="13.875" style="4" customWidth="1"/>
    <col min="4108" max="4108" width="4.875" style="4" customWidth="1"/>
    <col min="4109" max="4109" width="13.875" style="4" customWidth="1"/>
    <col min="4110" max="4110" width="4.875" style="4" customWidth="1"/>
    <col min="4111" max="4111" width="13.875" style="4" customWidth="1"/>
    <col min="4112" max="4352" width="9" style="4"/>
    <col min="4353" max="4353" width="4.875" style="4" customWidth="1"/>
    <col min="4354" max="4354" width="15" style="4" customWidth="1"/>
    <col min="4355" max="4355" width="4.875" style="4" customWidth="1"/>
    <col min="4356" max="4356" width="15.5" style="4" customWidth="1"/>
    <col min="4357" max="4357" width="4.875" style="4" customWidth="1"/>
    <col min="4358" max="4359" width="7.375" style="4" customWidth="1"/>
    <col min="4360" max="4360" width="4.875" style="4" customWidth="1"/>
    <col min="4361" max="4361" width="13.875" style="4" customWidth="1"/>
    <col min="4362" max="4362" width="4.875" style="4" customWidth="1"/>
    <col min="4363" max="4363" width="13.875" style="4" customWidth="1"/>
    <col min="4364" max="4364" width="4.875" style="4" customWidth="1"/>
    <col min="4365" max="4365" width="13.875" style="4" customWidth="1"/>
    <col min="4366" max="4366" width="4.875" style="4" customWidth="1"/>
    <col min="4367" max="4367" width="13.875" style="4" customWidth="1"/>
    <col min="4368" max="4608" width="9" style="4"/>
    <col min="4609" max="4609" width="4.875" style="4" customWidth="1"/>
    <col min="4610" max="4610" width="15" style="4" customWidth="1"/>
    <col min="4611" max="4611" width="4.875" style="4" customWidth="1"/>
    <col min="4612" max="4612" width="15.5" style="4" customWidth="1"/>
    <col min="4613" max="4613" width="4.875" style="4" customWidth="1"/>
    <col min="4614" max="4615" width="7.375" style="4" customWidth="1"/>
    <col min="4616" max="4616" width="4.875" style="4" customWidth="1"/>
    <col min="4617" max="4617" width="13.875" style="4" customWidth="1"/>
    <col min="4618" max="4618" width="4.875" style="4" customWidth="1"/>
    <col min="4619" max="4619" width="13.875" style="4" customWidth="1"/>
    <col min="4620" max="4620" width="4.875" style="4" customWidth="1"/>
    <col min="4621" max="4621" width="13.875" style="4" customWidth="1"/>
    <col min="4622" max="4622" width="4.875" style="4" customWidth="1"/>
    <col min="4623" max="4623" width="13.875" style="4" customWidth="1"/>
    <col min="4624" max="4864" width="9" style="4"/>
    <col min="4865" max="4865" width="4.875" style="4" customWidth="1"/>
    <col min="4866" max="4866" width="15" style="4" customWidth="1"/>
    <col min="4867" max="4867" width="4.875" style="4" customWidth="1"/>
    <col min="4868" max="4868" width="15.5" style="4" customWidth="1"/>
    <col min="4869" max="4869" width="4.875" style="4" customWidth="1"/>
    <col min="4870" max="4871" width="7.375" style="4" customWidth="1"/>
    <col min="4872" max="4872" width="4.875" style="4" customWidth="1"/>
    <col min="4873" max="4873" width="13.875" style="4" customWidth="1"/>
    <col min="4874" max="4874" width="4.875" style="4" customWidth="1"/>
    <col min="4875" max="4875" width="13.875" style="4" customWidth="1"/>
    <col min="4876" max="4876" width="4.875" style="4" customWidth="1"/>
    <col min="4877" max="4877" width="13.875" style="4" customWidth="1"/>
    <col min="4878" max="4878" width="4.875" style="4" customWidth="1"/>
    <col min="4879" max="4879" width="13.875" style="4" customWidth="1"/>
    <col min="4880" max="5120" width="9" style="4"/>
    <col min="5121" max="5121" width="4.875" style="4" customWidth="1"/>
    <col min="5122" max="5122" width="15" style="4" customWidth="1"/>
    <col min="5123" max="5123" width="4.875" style="4" customWidth="1"/>
    <col min="5124" max="5124" width="15.5" style="4" customWidth="1"/>
    <col min="5125" max="5125" width="4.875" style="4" customWidth="1"/>
    <col min="5126" max="5127" width="7.375" style="4" customWidth="1"/>
    <col min="5128" max="5128" width="4.875" style="4" customWidth="1"/>
    <col min="5129" max="5129" width="13.875" style="4" customWidth="1"/>
    <col min="5130" max="5130" width="4.875" style="4" customWidth="1"/>
    <col min="5131" max="5131" width="13.875" style="4" customWidth="1"/>
    <col min="5132" max="5132" width="4.875" style="4" customWidth="1"/>
    <col min="5133" max="5133" width="13.875" style="4" customWidth="1"/>
    <col min="5134" max="5134" width="4.875" style="4" customWidth="1"/>
    <col min="5135" max="5135" width="13.875" style="4" customWidth="1"/>
    <col min="5136" max="5376" width="9" style="4"/>
    <col min="5377" max="5377" width="4.875" style="4" customWidth="1"/>
    <col min="5378" max="5378" width="15" style="4" customWidth="1"/>
    <col min="5379" max="5379" width="4.875" style="4" customWidth="1"/>
    <col min="5380" max="5380" width="15.5" style="4" customWidth="1"/>
    <col min="5381" max="5381" width="4.875" style="4" customWidth="1"/>
    <col min="5382" max="5383" width="7.375" style="4" customWidth="1"/>
    <col min="5384" max="5384" width="4.875" style="4" customWidth="1"/>
    <col min="5385" max="5385" width="13.875" style="4" customWidth="1"/>
    <col min="5386" max="5386" width="4.875" style="4" customWidth="1"/>
    <col min="5387" max="5387" width="13.875" style="4" customWidth="1"/>
    <col min="5388" max="5388" width="4.875" style="4" customWidth="1"/>
    <col min="5389" max="5389" width="13.875" style="4" customWidth="1"/>
    <col min="5390" max="5390" width="4.875" style="4" customWidth="1"/>
    <col min="5391" max="5391" width="13.875" style="4" customWidth="1"/>
    <col min="5392" max="5632" width="9" style="4"/>
    <col min="5633" max="5633" width="4.875" style="4" customWidth="1"/>
    <col min="5634" max="5634" width="15" style="4" customWidth="1"/>
    <col min="5635" max="5635" width="4.875" style="4" customWidth="1"/>
    <col min="5636" max="5636" width="15.5" style="4" customWidth="1"/>
    <col min="5637" max="5637" width="4.875" style="4" customWidth="1"/>
    <col min="5638" max="5639" width="7.375" style="4" customWidth="1"/>
    <col min="5640" max="5640" width="4.875" style="4" customWidth="1"/>
    <col min="5641" max="5641" width="13.875" style="4" customWidth="1"/>
    <col min="5642" max="5642" width="4.875" style="4" customWidth="1"/>
    <col min="5643" max="5643" width="13.875" style="4" customWidth="1"/>
    <col min="5644" max="5644" width="4.875" style="4" customWidth="1"/>
    <col min="5645" max="5645" width="13.875" style="4" customWidth="1"/>
    <col min="5646" max="5646" width="4.875" style="4" customWidth="1"/>
    <col min="5647" max="5647" width="13.875" style="4" customWidth="1"/>
    <col min="5648" max="5888" width="9" style="4"/>
    <col min="5889" max="5889" width="4.875" style="4" customWidth="1"/>
    <col min="5890" max="5890" width="15" style="4" customWidth="1"/>
    <col min="5891" max="5891" width="4.875" style="4" customWidth="1"/>
    <col min="5892" max="5892" width="15.5" style="4" customWidth="1"/>
    <col min="5893" max="5893" width="4.875" style="4" customWidth="1"/>
    <col min="5894" max="5895" width="7.375" style="4" customWidth="1"/>
    <col min="5896" max="5896" width="4.875" style="4" customWidth="1"/>
    <col min="5897" max="5897" width="13.875" style="4" customWidth="1"/>
    <col min="5898" max="5898" width="4.875" style="4" customWidth="1"/>
    <col min="5899" max="5899" width="13.875" style="4" customWidth="1"/>
    <col min="5900" max="5900" width="4.875" style="4" customWidth="1"/>
    <col min="5901" max="5901" width="13.875" style="4" customWidth="1"/>
    <col min="5902" max="5902" width="4.875" style="4" customWidth="1"/>
    <col min="5903" max="5903" width="13.875" style="4" customWidth="1"/>
    <col min="5904" max="6144" width="9" style="4"/>
    <col min="6145" max="6145" width="4.875" style="4" customWidth="1"/>
    <col min="6146" max="6146" width="15" style="4" customWidth="1"/>
    <col min="6147" max="6147" width="4.875" style="4" customWidth="1"/>
    <col min="6148" max="6148" width="15.5" style="4" customWidth="1"/>
    <col min="6149" max="6149" width="4.875" style="4" customWidth="1"/>
    <col min="6150" max="6151" width="7.375" style="4" customWidth="1"/>
    <col min="6152" max="6152" width="4.875" style="4" customWidth="1"/>
    <col min="6153" max="6153" width="13.875" style="4" customWidth="1"/>
    <col min="6154" max="6154" width="4.875" style="4" customWidth="1"/>
    <col min="6155" max="6155" width="13.875" style="4" customWidth="1"/>
    <col min="6156" max="6156" width="4.875" style="4" customWidth="1"/>
    <col min="6157" max="6157" width="13.875" style="4" customWidth="1"/>
    <col min="6158" max="6158" width="4.875" style="4" customWidth="1"/>
    <col min="6159" max="6159" width="13.875" style="4" customWidth="1"/>
    <col min="6160" max="6400" width="9" style="4"/>
    <col min="6401" max="6401" width="4.875" style="4" customWidth="1"/>
    <col min="6402" max="6402" width="15" style="4" customWidth="1"/>
    <col min="6403" max="6403" width="4.875" style="4" customWidth="1"/>
    <col min="6404" max="6404" width="15.5" style="4" customWidth="1"/>
    <col min="6405" max="6405" width="4.875" style="4" customWidth="1"/>
    <col min="6406" max="6407" width="7.375" style="4" customWidth="1"/>
    <col min="6408" max="6408" width="4.875" style="4" customWidth="1"/>
    <col min="6409" max="6409" width="13.875" style="4" customWidth="1"/>
    <col min="6410" max="6410" width="4.875" style="4" customWidth="1"/>
    <col min="6411" max="6411" width="13.875" style="4" customWidth="1"/>
    <col min="6412" max="6412" width="4.875" style="4" customWidth="1"/>
    <col min="6413" max="6413" width="13.875" style="4" customWidth="1"/>
    <col min="6414" max="6414" width="4.875" style="4" customWidth="1"/>
    <col min="6415" max="6415" width="13.875" style="4" customWidth="1"/>
    <col min="6416" max="6656" width="9" style="4"/>
    <col min="6657" max="6657" width="4.875" style="4" customWidth="1"/>
    <col min="6658" max="6658" width="15" style="4" customWidth="1"/>
    <col min="6659" max="6659" width="4.875" style="4" customWidth="1"/>
    <col min="6660" max="6660" width="15.5" style="4" customWidth="1"/>
    <col min="6661" max="6661" width="4.875" style="4" customWidth="1"/>
    <col min="6662" max="6663" width="7.375" style="4" customWidth="1"/>
    <col min="6664" max="6664" width="4.875" style="4" customWidth="1"/>
    <col min="6665" max="6665" width="13.875" style="4" customWidth="1"/>
    <col min="6666" max="6666" width="4.875" style="4" customWidth="1"/>
    <col min="6667" max="6667" width="13.875" style="4" customWidth="1"/>
    <col min="6668" max="6668" width="4.875" style="4" customWidth="1"/>
    <col min="6669" max="6669" width="13.875" style="4" customWidth="1"/>
    <col min="6670" max="6670" width="4.875" style="4" customWidth="1"/>
    <col min="6671" max="6671" width="13.875" style="4" customWidth="1"/>
    <col min="6672" max="6912" width="9" style="4"/>
    <col min="6913" max="6913" width="4.875" style="4" customWidth="1"/>
    <col min="6914" max="6914" width="15" style="4" customWidth="1"/>
    <col min="6915" max="6915" width="4.875" style="4" customWidth="1"/>
    <col min="6916" max="6916" width="15.5" style="4" customWidth="1"/>
    <col min="6917" max="6917" width="4.875" style="4" customWidth="1"/>
    <col min="6918" max="6919" width="7.375" style="4" customWidth="1"/>
    <col min="6920" max="6920" width="4.875" style="4" customWidth="1"/>
    <col min="6921" max="6921" width="13.875" style="4" customWidth="1"/>
    <col min="6922" max="6922" width="4.875" style="4" customWidth="1"/>
    <col min="6923" max="6923" width="13.875" style="4" customWidth="1"/>
    <col min="6924" max="6924" width="4.875" style="4" customWidth="1"/>
    <col min="6925" max="6925" width="13.875" style="4" customWidth="1"/>
    <col min="6926" max="6926" width="4.875" style="4" customWidth="1"/>
    <col min="6927" max="6927" width="13.875" style="4" customWidth="1"/>
    <col min="6928" max="7168" width="9" style="4"/>
    <col min="7169" max="7169" width="4.875" style="4" customWidth="1"/>
    <col min="7170" max="7170" width="15" style="4" customWidth="1"/>
    <col min="7171" max="7171" width="4.875" style="4" customWidth="1"/>
    <col min="7172" max="7172" width="15.5" style="4" customWidth="1"/>
    <col min="7173" max="7173" width="4.875" style="4" customWidth="1"/>
    <col min="7174" max="7175" width="7.375" style="4" customWidth="1"/>
    <col min="7176" max="7176" width="4.875" style="4" customWidth="1"/>
    <col min="7177" max="7177" width="13.875" style="4" customWidth="1"/>
    <col min="7178" max="7178" width="4.875" style="4" customWidth="1"/>
    <col min="7179" max="7179" width="13.875" style="4" customWidth="1"/>
    <col min="7180" max="7180" width="4.875" style="4" customWidth="1"/>
    <col min="7181" max="7181" width="13.875" style="4" customWidth="1"/>
    <col min="7182" max="7182" width="4.875" style="4" customWidth="1"/>
    <col min="7183" max="7183" width="13.875" style="4" customWidth="1"/>
    <col min="7184" max="7424" width="9" style="4"/>
    <col min="7425" max="7425" width="4.875" style="4" customWidth="1"/>
    <col min="7426" max="7426" width="15" style="4" customWidth="1"/>
    <col min="7427" max="7427" width="4.875" style="4" customWidth="1"/>
    <col min="7428" max="7428" width="15.5" style="4" customWidth="1"/>
    <col min="7429" max="7429" width="4.875" style="4" customWidth="1"/>
    <col min="7430" max="7431" width="7.375" style="4" customWidth="1"/>
    <col min="7432" max="7432" width="4.875" style="4" customWidth="1"/>
    <col min="7433" max="7433" width="13.875" style="4" customWidth="1"/>
    <col min="7434" max="7434" width="4.875" style="4" customWidth="1"/>
    <col min="7435" max="7435" width="13.875" style="4" customWidth="1"/>
    <col min="7436" max="7436" width="4.875" style="4" customWidth="1"/>
    <col min="7437" max="7437" width="13.875" style="4" customWidth="1"/>
    <col min="7438" max="7438" width="4.875" style="4" customWidth="1"/>
    <col min="7439" max="7439" width="13.875" style="4" customWidth="1"/>
    <col min="7440" max="7680" width="9" style="4"/>
    <col min="7681" max="7681" width="4.875" style="4" customWidth="1"/>
    <col min="7682" max="7682" width="15" style="4" customWidth="1"/>
    <col min="7683" max="7683" width="4.875" style="4" customWidth="1"/>
    <col min="7684" max="7684" width="15.5" style="4" customWidth="1"/>
    <col min="7685" max="7685" width="4.875" style="4" customWidth="1"/>
    <col min="7686" max="7687" width="7.375" style="4" customWidth="1"/>
    <col min="7688" max="7688" width="4.875" style="4" customWidth="1"/>
    <col min="7689" max="7689" width="13.875" style="4" customWidth="1"/>
    <col min="7690" max="7690" width="4.875" style="4" customWidth="1"/>
    <col min="7691" max="7691" width="13.875" style="4" customWidth="1"/>
    <col min="7692" max="7692" width="4.875" style="4" customWidth="1"/>
    <col min="7693" max="7693" width="13.875" style="4" customWidth="1"/>
    <col min="7694" max="7694" width="4.875" style="4" customWidth="1"/>
    <col min="7695" max="7695" width="13.875" style="4" customWidth="1"/>
    <col min="7696" max="7936" width="9" style="4"/>
    <col min="7937" max="7937" width="4.875" style="4" customWidth="1"/>
    <col min="7938" max="7938" width="15" style="4" customWidth="1"/>
    <col min="7939" max="7939" width="4.875" style="4" customWidth="1"/>
    <col min="7940" max="7940" width="15.5" style="4" customWidth="1"/>
    <col min="7941" max="7941" width="4.875" style="4" customWidth="1"/>
    <col min="7942" max="7943" width="7.375" style="4" customWidth="1"/>
    <col min="7944" max="7944" width="4.875" style="4" customWidth="1"/>
    <col min="7945" max="7945" width="13.875" style="4" customWidth="1"/>
    <col min="7946" max="7946" width="4.875" style="4" customWidth="1"/>
    <col min="7947" max="7947" width="13.875" style="4" customWidth="1"/>
    <col min="7948" max="7948" width="4.875" style="4" customWidth="1"/>
    <col min="7949" max="7949" width="13.875" style="4" customWidth="1"/>
    <col min="7950" max="7950" width="4.875" style="4" customWidth="1"/>
    <col min="7951" max="7951" width="13.875" style="4" customWidth="1"/>
    <col min="7952" max="8192" width="9" style="4"/>
    <col min="8193" max="8193" width="4.875" style="4" customWidth="1"/>
    <col min="8194" max="8194" width="15" style="4" customWidth="1"/>
    <col min="8195" max="8195" width="4.875" style="4" customWidth="1"/>
    <col min="8196" max="8196" width="15.5" style="4" customWidth="1"/>
    <col min="8197" max="8197" width="4.875" style="4" customWidth="1"/>
    <col min="8198" max="8199" width="7.375" style="4" customWidth="1"/>
    <col min="8200" max="8200" width="4.875" style="4" customWidth="1"/>
    <col min="8201" max="8201" width="13.875" style="4" customWidth="1"/>
    <col min="8202" max="8202" width="4.875" style="4" customWidth="1"/>
    <col min="8203" max="8203" width="13.875" style="4" customWidth="1"/>
    <col min="8204" max="8204" width="4.875" style="4" customWidth="1"/>
    <col min="8205" max="8205" width="13.875" style="4" customWidth="1"/>
    <col min="8206" max="8206" width="4.875" style="4" customWidth="1"/>
    <col min="8207" max="8207" width="13.875" style="4" customWidth="1"/>
    <col min="8208" max="8448" width="9" style="4"/>
    <col min="8449" max="8449" width="4.875" style="4" customWidth="1"/>
    <col min="8450" max="8450" width="15" style="4" customWidth="1"/>
    <col min="8451" max="8451" width="4.875" style="4" customWidth="1"/>
    <col min="8452" max="8452" width="15.5" style="4" customWidth="1"/>
    <col min="8453" max="8453" width="4.875" style="4" customWidth="1"/>
    <col min="8454" max="8455" width="7.375" style="4" customWidth="1"/>
    <col min="8456" max="8456" width="4.875" style="4" customWidth="1"/>
    <col min="8457" max="8457" width="13.875" style="4" customWidth="1"/>
    <col min="8458" max="8458" width="4.875" style="4" customWidth="1"/>
    <col min="8459" max="8459" width="13.875" style="4" customWidth="1"/>
    <col min="8460" max="8460" width="4.875" style="4" customWidth="1"/>
    <col min="8461" max="8461" width="13.875" style="4" customWidth="1"/>
    <col min="8462" max="8462" width="4.875" style="4" customWidth="1"/>
    <col min="8463" max="8463" width="13.875" style="4" customWidth="1"/>
    <col min="8464" max="8704" width="9" style="4"/>
    <col min="8705" max="8705" width="4.875" style="4" customWidth="1"/>
    <col min="8706" max="8706" width="15" style="4" customWidth="1"/>
    <col min="8707" max="8707" width="4.875" style="4" customWidth="1"/>
    <col min="8708" max="8708" width="15.5" style="4" customWidth="1"/>
    <col min="8709" max="8709" width="4.875" style="4" customWidth="1"/>
    <col min="8710" max="8711" width="7.375" style="4" customWidth="1"/>
    <col min="8712" max="8712" width="4.875" style="4" customWidth="1"/>
    <col min="8713" max="8713" width="13.875" style="4" customWidth="1"/>
    <col min="8714" max="8714" width="4.875" style="4" customWidth="1"/>
    <col min="8715" max="8715" width="13.875" style="4" customWidth="1"/>
    <col min="8716" max="8716" width="4.875" style="4" customWidth="1"/>
    <col min="8717" max="8717" width="13.875" style="4" customWidth="1"/>
    <col min="8718" max="8718" width="4.875" style="4" customWidth="1"/>
    <col min="8719" max="8719" width="13.875" style="4" customWidth="1"/>
    <col min="8720" max="8960" width="9" style="4"/>
    <col min="8961" max="8961" width="4.875" style="4" customWidth="1"/>
    <col min="8962" max="8962" width="15" style="4" customWidth="1"/>
    <col min="8963" max="8963" width="4.875" style="4" customWidth="1"/>
    <col min="8964" max="8964" width="15.5" style="4" customWidth="1"/>
    <col min="8965" max="8965" width="4.875" style="4" customWidth="1"/>
    <col min="8966" max="8967" width="7.375" style="4" customWidth="1"/>
    <col min="8968" max="8968" width="4.875" style="4" customWidth="1"/>
    <col min="8969" max="8969" width="13.875" style="4" customWidth="1"/>
    <col min="8970" max="8970" width="4.875" style="4" customWidth="1"/>
    <col min="8971" max="8971" width="13.875" style="4" customWidth="1"/>
    <col min="8972" max="8972" width="4.875" style="4" customWidth="1"/>
    <col min="8973" max="8973" width="13.875" style="4" customWidth="1"/>
    <col min="8974" max="8974" width="4.875" style="4" customWidth="1"/>
    <col min="8975" max="8975" width="13.875" style="4" customWidth="1"/>
    <col min="8976" max="9216" width="9" style="4"/>
    <col min="9217" max="9217" width="4.875" style="4" customWidth="1"/>
    <col min="9218" max="9218" width="15" style="4" customWidth="1"/>
    <col min="9219" max="9219" width="4.875" style="4" customWidth="1"/>
    <col min="9220" max="9220" width="15.5" style="4" customWidth="1"/>
    <col min="9221" max="9221" width="4.875" style="4" customWidth="1"/>
    <col min="9222" max="9223" width="7.375" style="4" customWidth="1"/>
    <col min="9224" max="9224" width="4.875" style="4" customWidth="1"/>
    <col min="9225" max="9225" width="13.875" style="4" customWidth="1"/>
    <col min="9226" max="9226" width="4.875" style="4" customWidth="1"/>
    <col min="9227" max="9227" width="13.875" style="4" customWidth="1"/>
    <col min="9228" max="9228" width="4.875" style="4" customWidth="1"/>
    <col min="9229" max="9229" width="13.875" style="4" customWidth="1"/>
    <col min="9230" max="9230" width="4.875" style="4" customWidth="1"/>
    <col min="9231" max="9231" width="13.875" style="4" customWidth="1"/>
    <col min="9232" max="9472" width="9" style="4"/>
    <col min="9473" max="9473" width="4.875" style="4" customWidth="1"/>
    <col min="9474" max="9474" width="15" style="4" customWidth="1"/>
    <col min="9475" max="9475" width="4.875" style="4" customWidth="1"/>
    <col min="9476" max="9476" width="15.5" style="4" customWidth="1"/>
    <col min="9477" max="9477" width="4.875" style="4" customWidth="1"/>
    <col min="9478" max="9479" width="7.375" style="4" customWidth="1"/>
    <col min="9480" max="9480" width="4.875" style="4" customWidth="1"/>
    <col min="9481" max="9481" width="13.875" style="4" customWidth="1"/>
    <col min="9482" max="9482" width="4.875" style="4" customWidth="1"/>
    <col min="9483" max="9483" width="13.875" style="4" customWidth="1"/>
    <col min="9484" max="9484" width="4.875" style="4" customWidth="1"/>
    <col min="9485" max="9485" width="13.875" style="4" customWidth="1"/>
    <col min="9486" max="9486" width="4.875" style="4" customWidth="1"/>
    <col min="9487" max="9487" width="13.875" style="4" customWidth="1"/>
    <col min="9488" max="9728" width="9" style="4"/>
    <col min="9729" max="9729" width="4.875" style="4" customWidth="1"/>
    <col min="9730" max="9730" width="15" style="4" customWidth="1"/>
    <col min="9731" max="9731" width="4.875" style="4" customWidth="1"/>
    <col min="9732" max="9732" width="15.5" style="4" customWidth="1"/>
    <col min="9733" max="9733" width="4.875" style="4" customWidth="1"/>
    <col min="9734" max="9735" width="7.375" style="4" customWidth="1"/>
    <col min="9736" max="9736" width="4.875" style="4" customWidth="1"/>
    <col min="9737" max="9737" width="13.875" style="4" customWidth="1"/>
    <col min="9738" max="9738" width="4.875" style="4" customWidth="1"/>
    <col min="9739" max="9739" width="13.875" style="4" customWidth="1"/>
    <col min="9740" max="9740" width="4.875" style="4" customWidth="1"/>
    <col min="9741" max="9741" width="13.875" style="4" customWidth="1"/>
    <col min="9742" max="9742" width="4.875" style="4" customWidth="1"/>
    <col min="9743" max="9743" width="13.875" style="4" customWidth="1"/>
    <col min="9744" max="9984" width="9" style="4"/>
    <col min="9985" max="9985" width="4.875" style="4" customWidth="1"/>
    <col min="9986" max="9986" width="15" style="4" customWidth="1"/>
    <col min="9987" max="9987" width="4.875" style="4" customWidth="1"/>
    <col min="9988" max="9988" width="15.5" style="4" customWidth="1"/>
    <col min="9989" max="9989" width="4.875" style="4" customWidth="1"/>
    <col min="9990" max="9991" width="7.375" style="4" customWidth="1"/>
    <col min="9992" max="9992" width="4.875" style="4" customWidth="1"/>
    <col min="9993" max="9993" width="13.875" style="4" customWidth="1"/>
    <col min="9994" max="9994" width="4.875" style="4" customWidth="1"/>
    <col min="9995" max="9995" width="13.875" style="4" customWidth="1"/>
    <col min="9996" max="9996" width="4.875" style="4" customWidth="1"/>
    <col min="9997" max="9997" width="13.875" style="4" customWidth="1"/>
    <col min="9998" max="9998" width="4.875" style="4" customWidth="1"/>
    <col min="9999" max="9999" width="13.875" style="4" customWidth="1"/>
    <col min="10000" max="10240" width="9" style="4"/>
    <col min="10241" max="10241" width="4.875" style="4" customWidth="1"/>
    <col min="10242" max="10242" width="15" style="4" customWidth="1"/>
    <col min="10243" max="10243" width="4.875" style="4" customWidth="1"/>
    <col min="10244" max="10244" width="15.5" style="4" customWidth="1"/>
    <col min="10245" max="10245" width="4.875" style="4" customWidth="1"/>
    <col min="10246" max="10247" width="7.375" style="4" customWidth="1"/>
    <col min="10248" max="10248" width="4.875" style="4" customWidth="1"/>
    <col min="10249" max="10249" width="13.875" style="4" customWidth="1"/>
    <col min="10250" max="10250" width="4.875" style="4" customWidth="1"/>
    <col min="10251" max="10251" width="13.875" style="4" customWidth="1"/>
    <col min="10252" max="10252" width="4.875" style="4" customWidth="1"/>
    <col min="10253" max="10253" width="13.875" style="4" customWidth="1"/>
    <col min="10254" max="10254" width="4.875" style="4" customWidth="1"/>
    <col min="10255" max="10255" width="13.875" style="4" customWidth="1"/>
    <col min="10256" max="10496" width="9" style="4"/>
    <col min="10497" max="10497" width="4.875" style="4" customWidth="1"/>
    <col min="10498" max="10498" width="15" style="4" customWidth="1"/>
    <col min="10499" max="10499" width="4.875" style="4" customWidth="1"/>
    <col min="10500" max="10500" width="15.5" style="4" customWidth="1"/>
    <col min="10501" max="10501" width="4.875" style="4" customWidth="1"/>
    <col min="10502" max="10503" width="7.375" style="4" customWidth="1"/>
    <col min="10504" max="10504" width="4.875" style="4" customWidth="1"/>
    <col min="10505" max="10505" width="13.875" style="4" customWidth="1"/>
    <col min="10506" max="10506" width="4.875" style="4" customWidth="1"/>
    <col min="10507" max="10507" width="13.875" style="4" customWidth="1"/>
    <col min="10508" max="10508" width="4.875" style="4" customWidth="1"/>
    <col min="10509" max="10509" width="13.875" style="4" customWidth="1"/>
    <col min="10510" max="10510" width="4.875" style="4" customWidth="1"/>
    <col min="10511" max="10511" width="13.875" style="4" customWidth="1"/>
    <col min="10512" max="10752" width="9" style="4"/>
    <col min="10753" max="10753" width="4.875" style="4" customWidth="1"/>
    <col min="10754" max="10754" width="15" style="4" customWidth="1"/>
    <col min="10755" max="10755" width="4.875" style="4" customWidth="1"/>
    <col min="10756" max="10756" width="15.5" style="4" customWidth="1"/>
    <col min="10757" max="10757" width="4.875" style="4" customWidth="1"/>
    <col min="10758" max="10759" width="7.375" style="4" customWidth="1"/>
    <col min="10760" max="10760" width="4.875" style="4" customWidth="1"/>
    <col min="10761" max="10761" width="13.875" style="4" customWidth="1"/>
    <col min="10762" max="10762" width="4.875" style="4" customWidth="1"/>
    <col min="10763" max="10763" width="13.875" style="4" customWidth="1"/>
    <col min="10764" max="10764" width="4.875" style="4" customWidth="1"/>
    <col min="10765" max="10765" width="13.875" style="4" customWidth="1"/>
    <col min="10766" max="10766" width="4.875" style="4" customWidth="1"/>
    <col min="10767" max="10767" width="13.875" style="4" customWidth="1"/>
    <col min="10768" max="11008" width="9" style="4"/>
    <col min="11009" max="11009" width="4.875" style="4" customWidth="1"/>
    <col min="11010" max="11010" width="15" style="4" customWidth="1"/>
    <col min="11011" max="11011" width="4.875" style="4" customWidth="1"/>
    <col min="11012" max="11012" width="15.5" style="4" customWidth="1"/>
    <col min="11013" max="11013" width="4.875" style="4" customWidth="1"/>
    <col min="11014" max="11015" width="7.375" style="4" customWidth="1"/>
    <col min="11016" max="11016" width="4.875" style="4" customWidth="1"/>
    <col min="11017" max="11017" width="13.875" style="4" customWidth="1"/>
    <col min="11018" max="11018" width="4.875" style="4" customWidth="1"/>
    <col min="11019" max="11019" width="13.875" style="4" customWidth="1"/>
    <col min="11020" max="11020" width="4.875" style="4" customWidth="1"/>
    <col min="11021" max="11021" width="13.875" style="4" customWidth="1"/>
    <col min="11022" max="11022" width="4.875" style="4" customWidth="1"/>
    <col min="11023" max="11023" width="13.875" style="4" customWidth="1"/>
    <col min="11024" max="11264" width="9" style="4"/>
    <col min="11265" max="11265" width="4.875" style="4" customWidth="1"/>
    <col min="11266" max="11266" width="15" style="4" customWidth="1"/>
    <col min="11267" max="11267" width="4.875" style="4" customWidth="1"/>
    <col min="11268" max="11268" width="15.5" style="4" customWidth="1"/>
    <col min="11269" max="11269" width="4.875" style="4" customWidth="1"/>
    <col min="11270" max="11271" width="7.375" style="4" customWidth="1"/>
    <col min="11272" max="11272" width="4.875" style="4" customWidth="1"/>
    <col min="11273" max="11273" width="13.875" style="4" customWidth="1"/>
    <col min="11274" max="11274" width="4.875" style="4" customWidth="1"/>
    <col min="11275" max="11275" width="13.875" style="4" customWidth="1"/>
    <col min="11276" max="11276" width="4.875" style="4" customWidth="1"/>
    <col min="11277" max="11277" width="13.875" style="4" customWidth="1"/>
    <col min="11278" max="11278" width="4.875" style="4" customWidth="1"/>
    <col min="11279" max="11279" width="13.875" style="4" customWidth="1"/>
    <col min="11280" max="11520" width="9" style="4"/>
    <col min="11521" max="11521" width="4.875" style="4" customWidth="1"/>
    <col min="11522" max="11522" width="15" style="4" customWidth="1"/>
    <col min="11523" max="11523" width="4.875" style="4" customWidth="1"/>
    <col min="11524" max="11524" width="15.5" style="4" customWidth="1"/>
    <col min="11525" max="11525" width="4.875" style="4" customWidth="1"/>
    <col min="11526" max="11527" width="7.375" style="4" customWidth="1"/>
    <col min="11528" max="11528" width="4.875" style="4" customWidth="1"/>
    <col min="11529" max="11529" width="13.875" style="4" customWidth="1"/>
    <col min="11530" max="11530" width="4.875" style="4" customWidth="1"/>
    <col min="11531" max="11531" width="13.875" style="4" customWidth="1"/>
    <col min="11532" max="11532" width="4.875" style="4" customWidth="1"/>
    <col min="11533" max="11533" width="13.875" style="4" customWidth="1"/>
    <col min="11534" max="11534" width="4.875" style="4" customWidth="1"/>
    <col min="11535" max="11535" width="13.875" style="4" customWidth="1"/>
    <col min="11536" max="11776" width="9" style="4"/>
    <col min="11777" max="11777" width="4.875" style="4" customWidth="1"/>
    <col min="11778" max="11778" width="15" style="4" customWidth="1"/>
    <col min="11779" max="11779" width="4.875" style="4" customWidth="1"/>
    <col min="11780" max="11780" width="15.5" style="4" customWidth="1"/>
    <col min="11781" max="11781" width="4.875" style="4" customWidth="1"/>
    <col min="11782" max="11783" width="7.375" style="4" customWidth="1"/>
    <col min="11784" max="11784" width="4.875" style="4" customWidth="1"/>
    <col min="11785" max="11785" width="13.875" style="4" customWidth="1"/>
    <col min="11786" max="11786" width="4.875" style="4" customWidth="1"/>
    <col min="11787" max="11787" width="13.875" style="4" customWidth="1"/>
    <col min="11788" max="11788" width="4.875" style="4" customWidth="1"/>
    <col min="11789" max="11789" width="13.875" style="4" customWidth="1"/>
    <col min="11790" max="11790" width="4.875" style="4" customWidth="1"/>
    <col min="11791" max="11791" width="13.875" style="4" customWidth="1"/>
    <col min="11792" max="12032" width="9" style="4"/>
    <col min="12033" max="12033" width="4.875" style="4" customWidth="1"/>
    <col min="12034" max="12034" width="15" style="4" customWidth="1"/>
    <col min="12035" max="12035" width="4.875" style="4" customWidth="1"/>
    <col min="12036" max="12036" width="15.5" style="4" customWidth="1"/>
    <col min="12037" max="12037" width="4.875" style="4" customWidth="1"/>
    <col min="12038" max="12039" width="7.375" style="4" customWidth="1"/>
    <col min="12040" max="12040" width="4.875" style="4" customWidth="1"/>
    <col min="12041" max="12041" width="13.875" style="4" customWidth="1"/>
    <col min="12042" max="12042" width="4.875" style="4" customWidth="1"/>
    <col min="12043" max="12043" width="13.875" style="4" customWidth="1"/>
    <col min="12044" max="12044" width="4.875" style="4" customWidth="1"/>
    <col min="12045" max="12045" width="13.875" style="4" customWidth="1"/>
    <col min="12046" max="12046" width="4.875" style="4" customWidth="1"/>
    <col min="12047" max="12047" width="13.875" style="4" customWidth="1"/>
    <col min="12048" max="12288" width="9" style="4"/>
    <col min="12289" max="12289" width="4.875" style="4" customWidth="1"/>
    <col min="12290" max="12290" width="15" style="4" customWidth="1"/>
    <col min="12291" max="12291" width="4.875" style="4" customWidth="1"/>
    <col min="12292" max="12292" width="15.5" style="4" customWidth="1"/>
    <col min="12293" max="12293" width="4.875" style="4" customWidth="1"/>
    <col min="12294" max="12295" width="7.375" style="4" customWidth="1"/>
    <col min="12296" max="12296" width="4.875" style="4" customWidth="1"/>
    <col min="12297" max="12297" width="13.875" style="4" customWidth="1"/>
    <col min="12298" max="12298" width="4.875" style="4" customWidth="1"/>
    <col min="12299" max="12299" width="13.875" style="4" customWidth="1"/>
    <col min="12300" max="12300" width="4.875" style="4" customWidth="1"/>
    <col min="12301" max="12301" width="13.875" style="4" customWidth="1"/>
    <col min="12302" max="12302" width="4.875" style="4" customWidth="1"/>
    <col min="12303" max="12303" width="13.875" style="4" customWidth="1"/>
    <col min="12304" max="12544" width="9" style="4"/>
    <col min="12545" max="12545" width="4.875" style="4" customWidth="1"/>
    <col min="12546" max="12546" width="15" style="4" customWidth="1"/>
    <col min="12547" max="12547" width="4.875" style="4" customWidth="1"/>
    <col min="12548" max="12548" width="15.5" style="4" customWidth="1"/>
    <col min="12549" max="12549" width="4.875" style="4" customWidth="1"/>
    <col min="12550" max="12551" width="7.375" style="4" customWidth="1"/>
    <col min="12552" max="12552" width="4.875" style="4" customWidth="1"/>
    <col min="12553" max="12553" width="13.875" style="4" customWidth="1"/>
    <col min="12554" max="12554" width="4.875" style="4" customWidth="1"/>
    <col min="12555" max="12555" width="13.875" style="4" customWidth="1"/>
    <col min="12556" max="12556" width="4.875" style="4" customWidth="1"/>
    <col min="12557" max="12557" width="13.875" style="4" customWidth="1"/>
    <col min="12558" max="12558" width="4.875" style="4" customWidth="1"/>
    <col min="12559" max="12559" width="13.875" style="4" customWidth="1"/>
    <col min="12560" max="12800" width="9" style="4"/>
    <col min="12801" max="12801" width="4.875" style="4" customWidth="1"/>
    <col min="12802" max="12802" width="15" style="4" customWidth="1"/>
    <col min="12803" max="12803" width="4.875" style="4" customWidth="1"/>
    <col min="12804" max="12804" width="15.5" style="4" customWidth="1"/>
    <col min="12805" max="12805" width="4.875" style="4" customWidth="1"/>
    <col min="12806" max="12807" width="7.375" style="4" customWidth="1"/>
    <col min="12808" max="12808" width="4.875" style="4" customWidth="1"/>
    <col min="12809" max="12809" width="13.875" style="4" customWidth="1"/>
    <col min="12810" max="12810" width="4.875" style="4" customWidth="1"/>
    <col min="12811" max="12811" width="13.875" style="4" customWidth="1"/>
    <col min="12812" max="12812" width="4.875" style="4" customWidth="1"/>
    <col min="12813" max="12813" width="13.875" style="4" customWidth="1"/>
    <col min="12814" max="12814" width="4.875" style="4" customWidth="1"/>
    <col min="12815" max="12815" width="13.875" style="4" customWidth="1"/>
    <col min="12816" max="13056" width="9" style="4"/>
    <col min="13057" max="13057" width="4.875" style="4" customWidth="1"/>
    <col min="13058" max="13058" width="15" style="4" customWidth="1"/>
    <col min="13059" max="13059" width="4.875" style="4" customWidth="1"/>
    <col min="13060" max="13060" width="15.5" style="4" customWidth="1"/>
    <col min="13061" max="13061" width="4.875" style="4" customWidth="1"/>
    <col min="13062" max="13063" width="7.375" style="4" customWidth="1"/>
    <col min="13064" max="13064" width="4.875" style="4" customWidth="1"/>
    <col min="13065" max="13065" width="13.875" style="4" customWidth="1"/>
    <col min="13066" max="13066" width="4.875" style="4" customWidth="1"/>
    <col min="13067" max="13067" width="13.875" style="4" customWidth="1"/>
    <col min="13068" max="13068" width="4.875" style="4" customWidth="1"/>
    <col min="13069" max="13069" width="13.875" style="4" customWidth="1"/>
    <col min="13070" max="13070" width="4.875" style="4" customWidth="1"/>
    <col min="13071" max="13071" width="13.875" style="4" customWidth="1"/>
    <col min="13072" max="13312" width="9" style="4"/>
    <col min="13313" max="13313" width="4.875" style="4" customWidth="1"/>
    <col min="13314" max="13314" width="15" style="4" customWidth="1"/>
    <col min="13315" max="13315" width="4.875" style="4" customWidth="1"/>
    <col min="13316" max="13316" width="15.5" style="4" customWidth="1"/>
    <col min="13317" max="13317" width="4.875" style="4" customWidth="1"/>
    <col min="13318" max="13319" width="7.375" style="4" customWidth="1"/>
    <col min="13320" max="13320" width="4.875" style="4" customWidth="1"/>
    <col min="13321" max="13321" width="13.875" style="4" customWidth="1"/>
    <col min="13322" max="13322" width="4.875" style="4" customWidth="1"/>
    <col min="13323" max="13323" width="13.875" style="4" customWidth="1"/>
    <col min="13324" max="13324" width="4.875" style="4" customWidth="1"/>
    <col min="13325" max="13325" width="13.875" style="4" customWidth="1"/>
    <col min="13326" max="13326" width="4.875" style="4" customWidth="1"/>
    <col min="13327" max="13327" width="13.875" style="4" customWidth="1"/>
    <col min="13328" max="13568" width="9" style="4"/>
    <col min="13569" max="13569" width="4.875" style="4" customWidth="1"/>
    <col min="13570" max="13570" width="15" style="4" customWidth="1"/>
    <col min="13571" max="13571" width="4.875" style="4" customWidth="1"/>
    <col min="13572" max="13572" width="15.5" style="4" customWidth="1"/>
    <col min="13573" max="13573" width="4.875" style="4" customWidth="1"/>
    <col min="13574" max="13575" width="7.375" style="4" customWidth="1"/>
    <col min="13576" max="13576" width="4.875" style="4" customWidth="1"/>
    <col min="13577" max="13577" width="13.875" style="4" customWidth="1"/>
    <col min="13578" max="13578" width="4.875" style="4" customWidth="1"/>
    <col min="13579" max="13579" width="13.875" style="4" customWidth="1"/>
    <col min="13580" max="13580" width="4.875" style="4" customWidth="1"/>
    <col min="13581" max="13581" width="13.875" style="4" customWidth="1"/>
    <col min="13582" max="13582" width="4.875" style="4" customWidth="1"/>
    <col min="13583" max="13583" width="13.875" style="4" customWidth="1"/>
    <col min="13584" max="13824" width="9" style="4"/>
    <col min="13825" max="13825" width="4.875" style="4" customWidth="1"/>
    <col min="13826" max="13826" width="15" style="4" customWidth="1"/>
    <col min="13827" max="13827" width="4.875" style="4" customWidth="1"/>
    <col min="13828" max="13828" width="15.5" style="4" customWidth="1"/>
    <col min="13829" max="13829" width="4.875" style="4" customWidth="1"/>
    <col min="13830" max="13831" width="7.375" style="4" customWidth="1"/>
    <col min="13832" max="13832" width="4.875" style="4" customWidth="1"/>
    <col min="13833" max="13833" width="13.875" style="4" customWidth="1"/>
    <col min="13834" max="13834" width="4.875" style="4" customWidth="1"/>
    <col min="13835" max="13835" width="13.875" style="4" customWidth="1"/>
    <col min="13836" max="13836" width="4.875" style="4" customWidth="1"/>
    <col min="13837" max="13837" width="13.875" style="4" customWidth="1"/>
    <col min="13838" max="13838" width="4.875" style="4" customWidth="1"/>
    <col min="13839" max="13839" width="13.875" style="4" customWidth="1"/>
    <col min="13840" max="14080" width="9" style="4"/>
    <col min="14081" max="14081" width="4.875" style="4" customWidth="1"/>
    <col min="14082" max="14082" width="15" style="4" customWidth="1"/>
    <col min="14083" max="14083" width="4.875" style="4" customWidth="1"/>
    <col min="14084" max="14084" width="15.5" style="4" customWidth="1"/>
    <col min="14085" max="14085" width="4.875" style="4" customWidth="1"/>
    <col min="14086" max="14087" width="7.375" style="4" customWidth="1"/>
    <col min="14088" max="14088" width="4.875" style="4" customWidth="1"/>
    <col min="14089" max="14089" width="13.875" style="4" customWidth="1"/>
    <col min="14090" max="14090" width="4.875" style="4" customWidth="1"/>
    <col min="14091" max="14091" width="13.875" style="4" customWidth="1"/>
    <col min="14092" max="14092" width="4.875" style="4" customWidth="1"/>
    <col min="14093" max="14093" width="13.875" style="4" customWidth="1"/>
    <col min="14094" max="14094" width="4.875" style="4" customWidth="1"/>
    <col min="14095" max="14095" width="13.875" style="4" customWidth="1"/>
    <col min="14096" max="14336" width="9" style="4"/>
    <col min="14337" max="14337" width="4.875" style="4" customWidth="1"/>
    <col min="14338" max="14338" width="15" style="4" customWidth="1"/>
    <col min="14339" max="14339" width="4.875" style="4" customWidth="1"/>
    <col min="14340" max="14340" width="15.5" style="4" customWidth="1"/>
    <col min="14341" max="14341" width="4.875" style="4" customWidth="1"/>
    <col min="14342" max="14343" width="7.375" style="4" customWidth="1"/>
    <col min="14344" max="14344" width="4.875" style="4" customWidth="1"/>
    <col min="14345" max="14345" width="13.875" style="4" customWidth="1"/>
    <col min="14346" max="14346" width="4.875" style="4" customWidth="1"/>
    <col min="14347" max="14347" width="13.875" style="4" customWidth="1"/>
    <col min="14348" max="14348" width="4.875" style="4" customWidth="1"/>
    <col min="14349" max="14349" width="13.875" style="4" customWidth="1"/>
    <col min="14350" max="14350" width="4.875" style="4" customWidth="1"/>
    <col min="14351" max="14351" width="13.875" style="4" customWidth="1"/>
    <col min="14352" max="14592" width="9" style="4"/>
    <col min="14593" max="14593" width="4.875" style="4" customWidth="1"/>
    <col min="14594" max="14594" width="15" style="4" customWidth="1"/>
    <col min="14595" max="14595" width="4.875" style="4" customWidth="1"/>
    <col min="14596" max="14596" width="15.5" style="4" customWidth="1"/>
    <col min="14597" max="14597" width="4.875" style="4" customWidth="1"/>
    <col min="14598" max="14599" width="7.375" style="4" customWidth="1"/>
    <col min="14600" max="14600" width="4.875" style="4" customWidth="1"/>
    <col min="14601" max="14601" width="13.875" style="4" customWidth="1"/>
    <col min="14602" max="14602" width="4.875" style="4" customWidth="1"/>
    <col min="14603" max="14603" width="13.875" style="4" customWidth="1"/>
    <col min="14604" max="14604" width="4.875" style="4" customWidth="1"/>
    <col min="14605" max="14605" width="13.875" style="4" customWidth="1"/>
    <col min="14606" max="14606" width="4.875" style="4" customWidth="1"/>
    <col min="14607" max="14607" width="13.875" style="4" customWidth="1"/>
    <col min="14608" max="14848" width="9" style="4"/>
    <col min="14849" max="14849" width="4.875" style="4" customWidth="1"/>
    <col min="14850" max="14850" width="15" style="4" customWidth="1"/>
    <col min="14851" max="14851" width="4.875" style="4" customWidth="1"/>
    <col min="14852" max="14852" width="15.5" style="4" customWidth="1"/>
    <col min="14853" max="14853" width="4.875" style="4" customWidth="1"/>
    <col min="14854" max="14855" width="7.375" style="4" customWidth="1"/>
    <col min="14856" max="14856" width="4.875" style="4" customWidth="1"/>
    <col min="14857" max="14857" width="13.875" style="4" customWidth="1"/>
    <col min="14858" max="14858" width="4.875" style="4" customWidth="1"/>
    <col min="14859" max="14859" width="13.875" style="4" customWidth="1"/>
    <col min="14860" max="14860" width="4.875" style="4" customWidth="1"/>
    <col min="14861" max="14861" width="13.875" style="4" customWidth="1"/>
    <col min="14862" max="14862" width="4.875" style="4" customWidth="1"/>
    <col min="14863" max="14863" width="13.875" style="4" customWidth="1"/>
    <col min="14864" max="15104" width="9" style="4"/>
    <col min="15105" max="15105" width="4.875" style="4" customWidth="1"/>
    <col min="15106" max="15106" width="15" style="4" customWidth="1"/>
    <col min="15107" max="15107" width="4.875" style="4" customWidth="1"/>
    <col min="15108" max="15108" width="15.5" style="4" customWidth="1"/>
    <col min="15109" max="15109" width="4.875" style="4" customWidth="1"/>
    <col min="15110" max="15111" width="7.375" style="4" customWidth="1"/>
    <col min="15112" max="15112" width="4.875" style="4" customWidth="1"/>
    <col min="15113" max="15113" width="13.875" style="4" customWidth="1"/>
    <col min="15114" max="15114" width="4.875" style="4" customWidth="1"/>
    <col min="15115" max="15115" width="13.875" style="4" customWidth="1"/>
    <col min="15116" max="15116" width="4.875" style="4" customWidth="1"/>
    <col min="15117" max="15117" width="13.875" style="4" customWidth="1"/>
    <col min="15118" max="15118" width="4.875" style="4" customWidth="1"/>
    <col min="15119" max="15119" width="13.875" style="4" customWidth="1"/>
    <col min="15120" max="15360" width="9" style="4"/>
    <col min="15361" max="15361" width="4.875" style="4" customWidth="1"/>
    <col min="15362" max="15362" width="15" style="4" customWidth="1"/>
    <col min="15363" max="15363" width="4.875" style="4" customWidth="1"/>
    <col min="15364" max="15364" width="15.5" style="4" customWidth="1"/>
    <col min="15365" max="15365" width="4.875" style="4" customWidth="1"/>
    <col min="15366" max="15367" width="7.375" style="4" customWidth="1"/>
    <col min="15368" max="15368" width="4.875" style="4" customWidth="1"/>
    <col min="15369" max="15369" width="13.875" style="4" customWidth="1"/>
    <col min="15370" max="15370" width="4.875" style="4" customWidth="1"/>
    <col min="15371" max="15371" width="13.875" style="4" customWidth="1"/>
    <col min="15372" max="15372" width="4.875" style="4" customWidth="1"/>
    <col min="15373" max="15373" width="13.875" style="4" customWidth="1"/>
    <col min="15374" max="15374" width="4.875" style="4" customWidth="1"/>
    <col min="15375" max="15375" width="13.875" style="4" customWidth="1"/>
    <col min="15376" max="15616" width="9" style="4"/>
    <col min="15617" max="15617" width="4.875" style="4" customWidth="1"/>
    <col min="15618" max="15618" width="15" style="4" customWidth="1"/>
    <col min="15619" max="15619" width="4.875" style="4" customWidth="1"/>
    <col min="15620" max="15620" width="15.5" style="4" customWidth="1"/>
    <col min="15621" max="15621" width="4.875" style="4" customWidth="1"/>
    <col min="15622" max="15623" width="7.375" style="4" customWidth="1"/>
    <col min="15624" max="15624" width="4.875" style="4" customWidth="1"/>
    <col min="15625" max="15625" width="13.875" style="4" customWidth="1"/>
    <col min="15626" max="15626" width="4.875" style="4" customWidth="1"/>
    <col min="15627" max="15627" width="13.875" style="4" customWidth="1"/>
    <col min="15628" max="15628" width="4.875" style="4" customWidth="1"/>
    <col min="15629" max="15629" width="13.875" style="4" customWidth="1"/>
    <col min="15630" max="15630" width="4.875" style="4" customWidth="1"/>
    <col min="15631" max="15631" width="13.875" style="4" customWidth="1"/>
    <col min="15632" max="15872" width="9" style="4"/>
    <col min="15873" max="15873" width="4.875" style="4" customWidth="1"/>
    <col min="15874" max="15874" width="15" style="4" customWidth="1"/>
    <col min="15875" max="15875" width="4.875" style="4" customWidth="1"/>
    <col min="15876" max="15876" width="15.5" style="4" customWidth="1"/>
    <col min="15877" max="15877" width="4.875" style="4" customWidth="1"/>
    <col min="15878" max="15879" width="7.375" style="4" customWidth="1"/>
    <col min="15880" max="15880" width="4.875" style="4" customWidth="1"/>
    <col min="15881" max="15881" width="13.875" style="4" customWidth="1"/>
    <col min="15882" max="15882" width="4.875" style="4" customWidth="1"/>
    <col min="15883" max="15883" width="13.875" style="4" customWidth="1"/>
    <col min="15884" max="15884" width="4.875" style="4" customWidth="1"/>
    <col min="15885" max="15885" width="13.875" style="4" customWidth="1"/>
    <col min="15886" max="15886" width="4.875" style="4" customWidth="1"/>
    <col min="15887" max="15887" width="13.875" style="4" customWidth="1"/>
    <col min="15888" max="16128" width="9" style="4"/>
    <col min="16129" max="16129" width="4.875" style="4" customWidth="1"/>
    <col min="16130" max="16130" width="15" style="4" customWidth="1"/>
    <col min="16131" max="16131" width="4.875" style="4" customWidth="1"/>
    <col min="16132" max="16132" width="15.5" style="4" customWidth="1"/>
    <col min="16133" max="16133" width="4.875" style="4" customWidth="1"/>
    <col min="16134" max="16135" width="7.375" style="4" customWidth="1"/>
    <col min="16136" max="16136" width="4.875" style="4" customWidth="1"/>
    <col min="16137" max="16137" width="13.875" style="4" customWidth="1"/>
    <col min="16138" max="16138" width="4.875" style="4" customWidth="1"/>
    <col min="16139" max="16139" width="13.875" style="4" customWidth="1"/>
    <col min="16140" max="16140" width="4.875" style="4" customWidth="1"/>
    <col min="16141" max="16141" width="13.875" style="4" customWidth="1"/>
    <col min="16142" max="16142" width="4.875" style="4" customWidth="1"/>
    <col min="16143" max="16143" width="13.875" style="4" customWidth="1"/>
    <col min="16144" max="16384" width="9" style="4"/>
  </cols>
  <sheetData>
    <row r="1" spans="1:15" ht="42">
      <c r="A1" s="1" t="s">
        <v>46</v>
      </c>
      <c r="B1" s="2" t="s">
        <v>104</v>
      </c>
      <c r="C1" s="1" t="s">
        <v>47</v>
      </c>
      <c r="D1" s="3" t="s">
        <v>118</v>
      </c>
      <c r="E1" s="1"/>
      <c r="F1" s="85"/>
      <c r="G1" s="86"/>
      <c r="H1" s="1"/>
      <c r="I1" s="1"/>
      <c r="J1" s="1"/>
      <c r="K1" s="1"/>
      <c r="L1" s="1"/>
      <c r="M1" s="1"/>
      <c r="N1" s="1"/>
      <c r="O1" s="1"/>
    </row>
    <row r="2" spans="1:15" ht="17.100000000000001" customHeight="1">
      <c r="A2" s="87" t="s">
        <v>105</v>
      </c>
      <c r="B2" s="8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7.100000000000001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33.75">
      <c r="A4" s="89" t="s">
        <v>117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15" ht="35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25.5">
      <c r="A6" s="92" t="s">
        <v>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ht="17.100000000000001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7.100000000000001" customHeight="1">
      <c r="A8" s="17"/>
      <c r="B8" s="18" t="s">
        <v>49</v>
      </c>
      <c r="C8" s="19" t="str">
        <f>A4</f>
        <v>장애인편의시설 보수공사 설계용역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5" ht="17.100000000000001" customHeight="1">
      <c r="A9" s="17"/>
      <c r="B9" s="18"/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</row>
    <row r="10" spans="1:15" ht="17.100000000000001" customHeight="1">
      <c r="A10" s="17"/>
      <c r="B10" s="18" t="s">
        <v>50</v>
      </c>
      <c r="C10" s="23"/>
      <c r="D10" s="24"/>
      <c r="E10" s="24"/>
      <c r="F10" s="24"/>
      <c r="G10" s="20"/>
      <c r="H10" s="20"/>
      <c r="I10" s="20"/>
      <c r="J10" s="20"/>
      <c r="K10" s="20"/>
      <c r="L10" s="20"/>
      <c r="M10" s="20"/>
      <c r="N10" s="20"/>
      <c r="O10" s="21"/>
    </row>
    <row r="11" spans="1:15" ht="17.100000000000001" customHeight="1">
      <c r="A11" s="25"/>
      <c r="B11" s="18"/>
      <c r="C11" s="26" t="s">
        <v>51</v>
      </c>
      <c r="D11" s="95" t="s">
        <v>52</v>
      </c>
      <c r="E11" s="96"/>
      <c r="F11" s="96"/>
      <c r="G11" s="96"/>
      <c r="H11" s="18"/>
      <c r="I11" s="18"/>
      <c r="J11" s="18"/>
      <c r="K11" s="18"/>
      <c r="L11" s="18"/>
      <c r="M11" s="18"/>
      <c r="N11" s="18"/>
      <c r="O11" s="27"/>
    </row>
    <row r="12" spans="1:15" ht="17.100000000000001" customHeight="1">
      <c r="A12" s="17"/>
      <c r="B12" s="22"/>
      <c r="C12" s="26" t="s">
        <v>53</v>
      </c>
      <c r="D12" s="28" t="s">
        <v>54</v>
      </c>
      <c r="E12" s="24" t="s">
        <v>55</v>
      </c>
      <c r="F12" s="24"/>
      <c r="G12" s="18"/>
      <c r="H12" s="18"/>
      <c r="I12" s="18"/>
      <c r="J12" s="20"/>
      <c r="K12" s="20"/>
      <c r="L12" s="20"/>
      <c r="M12" s="20"/>
      <c r="N12" s="20"/>
      <c r="O12" s="21"/>
    </row>
    <row r="13" spans="1:15" ht="17.100000000000001" customHeight="1">
      <c r="A13" s="17"/>
      <c r="B13" s="22"/>
      <c r="C13" s="26"/>
      <c r="D13" s="28"/>
      <c r="E13" s="24"/>
      <c r="F13" s="24"/>
      <c r="G13" s="18"/>
      <c r="H13" s="18"/>
      <c r="I13" s="18"/>
      <c r="J13" s="20"/>
      <c r="K13" s="20"/>
      <c r="L13" s="20"/>
      <c r="M13" s="20"/>
      <c r="N13" s="20"/>
      <c r="O13" s="21"/>
    </row>
    <row r="14" spans="1:15" ht="17.100000000000001" customHeight="1">
      <c r="A14" s="17"/>
      <c r="B14" s="19"/>
      <c r="C14" s="26"/>
      <c r="D14" s="20"/>
      <c r="E14" s="24"/>
      <c r="F14" s="24"/>
      <c r="G14" s="18"/>
      <c r="H14" s="18"/>
      <c r="I14" s="18"/>
      <c r="J14" s="20"/>
      <c r="K14" s="20"/>
      <c r="L14" s="20"/>
      <c r="M14" s="20"/>
      <c r="N14" s="20"/>
      <c r="O14" s="21"/>
    </row>
    <row r="15" spans="1:15" ht="17.100000000000001" customHeight="1">
      <c r="A15" s="17"/>
      <c r="B15" s="19" t="s">
        <v>56</v>
      </c>
      <c r="C15" s="26"/>
      <c r="D15" s="29"/>
      <c r="E15" s="24"/>
      <c r="F15" s="24"/>
      <c r="G15" s="18"/>
      <c r="H15" s="18"/>
      <c r="I15" s="18"/>
      <c r="J15" s="20"/>
      <c r="K15" s="20"/>
      <c r="L15" s="20"/>
      <c r="M15" s="20"/>
      <c r="N15" s="20"/>
      <c r="O15" s="21"/>
    </row>
    <row r="16" spans="1:15" ht="17.100000000000001" customHeight="1">
      <c r="A16" s="17"/>
      <c r="B16" s="19"/>
      <c r="C16" s="26" t="s">
        <v>57</v>
      </c>
      <c r="D16" s="29" t="s">
        <v>58</v>
      </c>
      <c r="E16" s="20"/>
      <c r="F16" s="20"/>
      <c r="G16" s="20"/>
      <c r="H16" s="20"/>
      <c r="I16" s="20"/>
      <c r="J16" s="20"/>
      <c r="K16" s="20"/>
      <c r="L16" s="20"/>
      <c r="M16" s="30"/>
      <c r="N16" s="20"/>
      <c r="O16" s="21"/>
    </row>
    <row r="17" spans="1:16" ht="17.100000000000001" customHeight="1">
      <c r="A17" s="25"/>
      <c r="B17" s="23"/>
      <c r="C17" s="26" t="s">
        <v>53</v>
      </c>
      <c r="D17" s="28" t="s">
        <v>102</v>
      </c>
      <c r="E17" s="24"/>
      <c r="F17" s="38" t="str">
        <f>"일금" &amp; TEXT(M17,"[dbnum4] g/표준") &amp; " -원 정."</f>
        <v>일금 영 -원 정.</v>
      </c>
      <c r="G17" s="39"/>
      <c r="H17" s="39"/>
      <c r="I17" s="39"/>
      <c r="J17" s="39"/>
      <c r="K17" s="24"/>
      <c r="L17" s="31" t="s">
        <v>59</v>
      </c>
      <c r="M17" s="41">
        <f>원가계산서!E33</f>
        <v>0</v>
      </c>
      <c r="N17" s="18"/>
      <c r="O17" s="27"/>
    </row>
    <row r="18" spans="1:16" ht="17.100000000000001" customHeight="1">
      <c r="A18" s="25"/>
      <c r="B18" s="23"/>
      <c r="C18" s="26"/>
      <c r="D18" s="28"/>
      <c r="E18" s="24"/>
      <c r="F18" s="38"/>
      <c r="G18" s="39"/>
      <c r="H18" s="39"/>
      <c r="I18" s="39"/>
      <c r="J18" s="39"/>
      <c r="K18" s="24"/>
      <c r="L18" s="31"/>
      <c r="M18" s="41"/>
      <c r="N18" s="18"/>
      <c r="O18" s="27"/>
    </row>
    <row r="19" spans="1:16" ht="17.100000000000001" customHeight="1">
      <c r="A19" s="17"/>
      <c r="B19" s="22"/>
      <c r="C19" s="26"/>
      <c r="D19" s="28"/>
      <c r="E19" s="24"/>
      <c r="F19" s="38"/>
      <c r="G19" s="39"/>
      <c r="H19" s="39"/>
      <c r="I19" s="39"/>
      <c r="J19" s="39"/>
      <c r="K19" s="24"/>
      <c r="L19" s="31"/>
      <c r="M19" s="41"/>
      <c r="N19" s="20"/>
      <c r="O19" s="21"/>
      <c r="P19" s="40"/>
    </row>
    <row r="20" spans="1:16" ht="17.100000000000001" customHeight="1">
      <c r="A20" s="17"/>
      <c r="B20" s="22"/>
      <c r="C20" s="26"/>
      <c r="D20" s="28"/>
      <c r="E20" s="24"/>
      <c r="F20" s="38"/>
      <c r="G20" s="39"/>
      <c r="H20" s="39"/>
      <c r="I20" s="39"/>
      <c r="J20" s="39"/>
      <c r="K20" s="24"/>
      <c r="L20" s="31"/>
      <c r="M20" s="41"/>
      <c r="N20" s="20"/>
      <c r="O20" s="33"/>
    </row>
    <row r="21" spans="1:16" ht="17.100000000000001" customHeight="1">
      <c r="A21" s="17"/>
      <c r="B21" s="22"/>
      <c r="C21" s="26"/>
      <c r="D21" s="28"/>
      <c r="E21" s="24"/>
      <c r="F21" s="38"/>
      <c r="G21" s="39"/>
      <c r="H21" s="39"/>
      <c r="I21" s="39"/>
      <c r="J21" s="39"/>
      <c r="K21" s="24"/>
      <c r="L21" s="31"/>
      <c r="M21" s="41"/>
      <c r="N21" s="20"/>
      <c r="O21" s="34"/>
    </row>
    <row r="22" spans="1:16" ht="17.100000000000001" customHeight="1">
      <c r="A22" s="17"/>
      <c r="B22" s="22"/>
      <c r="C22" s="26"/>
      <c r="D22" s="20"/>
      <c r="E22" s="24"/>
      <c r="F22" s="20"/>
      <c r="G22" s="20"/>
      <c r="H22" s="20"/>
      <c r="I22" s="20"/>
      <c r="J22" s="20"/>
      <c r="K22" s="20"/>
      <c r="L22" s="31"/>
      <c r="M22" s="20"/>
      <c r="N22" s="20"/>
      <c r="O22" s="35"/>
    </row>
    <row r="23" spans="1:16" ht="17.100000000000001" customHeight="1">
      <c r="A23" s="25"/>
      <c r="B23" s="23"/>
      <c r="C23" s="26" t="s">
        <v>60</v>
      </c>
      <c r="D23" s="29" t="s">
        <v>61</v>
      </c>
      <c r="E23" s="24"/>
      <c r="F23" s="80" t="str">
        <f>"일금" &amp; TEXT(M23,"[dbnum4] g/표준") &amp; " -원 정."</f>
        <v>일금 영 -원 정.</v>
      </c>
      <c r="G23" s="81"/>
      <c r="H23" s="81"/>
      <c r="I23" s="81"/>
      <c r="J23" s="81"/>
      <c r="K23" s="36"/>
      <c r="L23" s="31" t="s">
        <v>59</v>
      </c>
      <c r="M23" s="32">
        <f>SUM(M17:M21)</f>
        <v>0</v>
      </c>
      <c r="N23" s="19"/>
      <c r="O23" s="37"/>
    </row>
    <row r="24" spans="1:16" ht="20.2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6" spans="1:16">
      <c r="M26" s="40"/>
    </row>
    <row r="27" spans="1:16">
      <c r="M27" s="40"/>
    </row>
    <row r="28" spans="1:16">
      <c r="M28" s="40"/>
    </row>
  </sheetData>
  <mergeCells count="7">
    <mergeCell ref="F23:J23"/>
    <mergeCell ref="A24:O24"/>
    <mergeCell ref="F1:G1"/>
    <mergeCell ref="A2:B2"/>
    <mergeCell ref="A4:O4"/>
    <mergeCell ref="A6:O6"/>
    <mergeCell ref="D11:G11"/>
  </mergeCells>
  <phoneticPr fontId="1" type="noConversion"/>
  <pageMargins left="0.74803149606299213" right="0.35433070866141736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19D86"/>
  </sheetPr>
  <dimension ref="A1:I33"/>
  <sheetViews>
    <sheetView view="pageBreakPreview" zoomScaleNormal="100" zoomScaleSheetLayoutView="100" workbookViewId="0">
      <pane xSplit="3" ySplit="4" topLeftCell="D5" activePane="bottomRight" state="frozen"/>
      <selection activeCell="S45" sqref="S45"/>
      <selection pane="topRight" activeCell="S45" sqref="S45"/>
      <selection pane="bottomLeft" activeCell="S45" sqref="S45"/>
      <selection pane="bottomRight" activeCell="S45" sqref="S45"/>
    </sheetView>
  </sheetViews>
  <sheetFormatPr defaultColWidth="9" defaultRowHeight="16.5"/>
  <cols>
    <col min="1" max="2" width="3.625" customWidth="1"/>
    <col min="3" max="3" width="17.625" style="43" customWidth="1"/>
    <col min="4" max="4" width="64.625" style="43" customWidth="1"/>
    <col min="5" max="5" width="15.625" style="45" customWidth="1"/>
    <col min="6" max="6" width="18.625" style="43" customWidth="1"/>
    <col min="7" max="7" width="9" hidden="1" customWidth="1"/>
    <col min="8" max="8" width="9" customWidth="1"/>
    <col min="9" max="9" width="9.875" customWidth="1"/>
    <col min="10" max="11" width="9" customWidth="1"/>
  </cols>
  <sheetData>
    <row r="1" spans="1:9" ht="30" customHeight="1">
      <c r="A1" s="97" t="s">
        <v>5</v>
      </c>
      <c r="B1" s="97"/>
      <c r="C1" s="97"/>
      <c r="D1" s="97"/>
      <c r="E1" s="97"/>
      <c r="F1" s="97"/>
    </row>
    <row r="2" spans="1:9" ht="16.149999999999999" customHeight="1">
      <c r="A2" s="98" t="s">
        <v>119</v>
      </c>
      <c r="B2" s="99"/>
      <c r="C2" s="99"/>
      <c r="D2" s="99"/>
      <c r="E2" s="99"/>
      <c r="F2" s="99"/>
    </row>
    <row r="3" spans="1:9" ht="12" customHeight="1">
      <c r="A3" s="100" t="s">
        <v>231</v>
      </c>
      <c r="B3" s="101"/>
      <c r="C3" s="102"/>
      <c r="D3" s="106" t="s">
        <v>113</v>
      </c>
      <c r="E3" s="106" t="s">
        <v>6</v>
      </c>
      <c r="F3" s="106" t="s">
        <v>7</v>
      </c>
    </row>
    <row r="4" spans="1:9" ht="12" customHeight="1">
      <c r="A4" s="103"/>
      <c r="B4" s="104"/>
      <c r="C4" s="105"/>
      <c r="D4" s="106"/>
      <c r="E4" s="106"/>
      <c r="F4" s="106"/>
    </row>
    <row r="5" spans="1:9" ht="16.149999999999999" customHeight="1">
      <c r="A5" s="109" t="s">
        <v>45</v>
      </c>
      <c r="B5" s="109" t="s">
        <v>3</v>
      </c>
      <c r="C5" s="47" t="s">
        <v>8</v>
      </c>
      <c r="D5" s="47" t="s">
        <v>0</v>
      </c>
      <c r="E5" s="48">
        <f>ROUNDDOWN(집계표!F20-집계표!AQ20, 0)</f>
        <v>0</v>
      </c>
      <c r="F5" s="47" t="s">
        <v>0</v>
      </c>
      <c r="G5" s="42" t="s">
        <v>9</v>
      </c>
      <c r="H5">
        <v>0</v>
      </c>
      <c r="I5">
        <f t="shared" ref="I5:I25" si="0">E5</f>
        <v>0</v>
      </c>
    </row>
    <row r="6" spans="1:9" ht="16.149999999999999" customHeight="1">
      <c r="A6" s="110"/>
      <c r="B6" s="110"/>
      <c r="C6" s="49" t="s">
        <v>10</v>
      </c>
      <c r="D6" s="49" t="s">
        <v>0</v>
      </c>
      <c r="E6" s="50">
        <f>ROUNDDOWN(E5*H6, 0)</f>
        <v>0</v>
      </c>
      <c r="F6" s="49" t="s">
        <v>0</v>
      </c>
      <c r="G6" s="42" t="s">
        <v>11</v>
      </c>
      <c r="H6">
        <v>0</v>
      </c>
      <c r="I6">
        <f t="shared" si="0"/>
        <v>0</v>
      </c>
    </row>
    <row r="7" spans="1:9" ht="16.149999999999999" customHeight="1">
      <c r="A7" s="111"/>
      <c r="B7" s="111"/>
      <c r="C7" s="51" t="s">
        <v>12</v>
      </c>
      <c r="D7" s="51" t="s">
        <v>0</v>
      </c>
      <c r="E7" s="52">
        <f>집계표!T20</f>
        <v>0</v>
      </c>
      <c r="F7" s="51" t="s">
        <v>0</v>
      </c>
      <c r="G7" s="42" t="s">
        <v>13</v>
      </c>
      <c r="H7">
        <v>0</v>
      </c>
      <c r="I7">
        <f t="shared" si="0"/>
        <v>0</v>
      </c>
    </row>
    <row r="8" spans="1:9" ht="16.149999999999999" customHeight="1">
      <c r="A8" s="112"/>
      <c r="B8" s="112"/>
      <c r="C8" s="53" t="s">
        <v>19</v>
      </c>
      <c r="D8" s="53" t="s">
        <v>0</v>
      </c>
      <c r="E8" s="54">
        <f>SUM(E5:E6)-ABS(E7)</f>
        <v>0</v>
      </c>
      <c r="F8" s="53" t="s">
        <v>0</v>
      </c>
      <c r="G8" s="42" t="s">
        <v>14</v>
      </c>
      <c r="H8">
        <v>0</v>
      </c>
      <c r="I8">
        <f t="shared" si="0"/>
        <v>0</v>
      </c>
    </row>
    <row r="9" spans="1:9" ht="16.149999999999999" customHeight="1">
      <c r="A9" s="113"/>
      <c r="B9" s="109" t="s">
        <v>4</v>
      </c>
      <c r="C9" s="47" t="s">
        <v>15</v>
      </c>
      <c r="D9" s="47" t="s">
        <v>0</v>
      </c>
      <c r="E9" s="48">
        <f>ROUNDDOWN(집계표!H20, 0)</f>
        <v>0</v>
      </c>
      <c r="F9" s="47" t="s">
        <v>0</v>
      </c>
      <c r="G9" s="42" t="s">
        <v>16</v>
      </c>
      <c r="H9">
        <v>0</v>
      </c>
      <c r="I9">
        <f t="shared" si="0"/>
        <v>0</v>
      </c>
    </row>
    <row r="10" spans="1:9" ht="16.149999999999999" customHeight="1">
      <c r="A10" s="111"/>
      <c r="B10" s="111"/>
      <c r="C10" s="51" t="s">
        <v>17</v>
      </c>
      <c r="D10" s="55" t="str">
        <f>"직.노*"&amp;H10*100&amp;"%"</f>
        <v>직.노*12.5%</v>
      </c>
      <c r="E10" s="52">
        <f>ROUNDDOWN(E9*H10, 0)</f>
        <v>0</v>
      </c>
      <c r="F10" s="51" t="s">
        <v>0</v>
      </c>
      <c r="G10" s="42" t="s">
        <v>18</v>
      </c>
      <c r="H10">
        <v>0.125</v>
      </c>
      <c r="I10">
        <f t="shared" si="0"/>
        <v>0</v>
      </c>
    </row>
    <row r="11" spans="1:9" ht="16.149999999999999" customHeight="1">
      <c r="A11" s="112"/>
      <c r="B11" s="112"/>
      <c r="C11" s="53" t="s">
        <v>19</v>
      </c>
      <c r="D11" s="53" t="s">
        <v>0</v>
      </c>
      <c r="E11" s="54">
        <f>SUM(E9:E10)</f>
        <v>0</v>
      </c>
      <c r="F11" s="53" t="s">
        <v>0</v>
      </c>
      <c r="G11" s="42" t="s">
        <v>20</v>
      </c>
      <c r="H11">
        <v>0</v>
      </c>
      <c r="I11">
        <f t="shared" si="0"/>
        <v>0</v>
      </c>
    </row>
    <row r="12" spans="1:9" ht="16.149999999999999" customHeight="1">
      <c r="A12" s="113"/>
      <c r="B12" s="109" t="s">
        <v>2</v>
      </c>
      <c r="C12" s="47" t="s">
        <v>21</v>
      </c>
      <c r="D12" s="47" t="s">
        <v>0</v>
      </c>
      <c r="E12" s="48">
        <f>ROUNDDOWN(집계표!J20, 0)</f>
        <v>0</v>
      </c>
      <c r="F12" s="47" t="s">
        <v>0</v>
      </c>
      <c r="G12" s="42" t="s">
        <v>22</v>
      </c>
      <c r="H12">
        <v>0</v>
      </c>
      <c r="I12">
        <f t="shared" si="0"/>
        <v>0</v>
      </c>
    </row>
    <row r="13" spans="1:9" ht="16.149999999999999" customHeight="1">
      <c r="A13" s="110"/>
      <c r="B13" s="110"/>
      <c r="C13" s="49" t="s">
        <v>23</v>
      </c>
      <c r="D13" s="56" t="str">
        <f>"(노)*"&amp;H13*100&amp;"%"</f>
        <v>(노)*3.7%</v>
      </c>
      <c r="E13" s="50">
        <f>ROUNDDOWN((E11)*H13, 0)</f>
        <v>0</v>
      </c>
      <c r="F13" s="49" t="s">
        <v>0</v>
      </c>
      <c r="G13" s="42" t="s">
        <v>24</v>
      </c>
      <c r="H13">
        <v>3.7000000000000005E-2</v>
      </c>
      <c r="I13">
        <f t="shared" si="0"/>
        <v>0</v>
      </c>
    </row>
    <row r="14" spans="1:9" ht="16.149999999999999" customHeight="1">
      <c r="A14" s="110"/>
      <c r="B14" s="110"/>
      <c r="C14" s="49" t="s">
        <v>25</v>
      </c>
      <c r="D14" s="56" t="str">
        <f>"(노)*"&amp;H14*100&amp;"%"</f>
        <v>(노)*1.01%</v>
      </c>
      <c r="E14" s="50">
        <f>ROUNDDOWN((E11)*H14, 0)</f>
        <v>0</v>
      </c>
      <c r="F14" s="49" t="s">
        <v>0</v>
      </c>
      <c r="G14" s="42" t="s">
        <v>26</v>
      </c>
      <c r="H14">
        <v>1.01E-2</v>
      </c>
      <c r="I14">
        <f t="shared" si="0"/>
        <v>0</v>
      </c>
    </row>
    <row r="15" spans="1:9" ht="16.149999999999999" customHeight="1">
      <c r="A15" s="110"/>
      <c r="B15" s="110"/>
      <c r="C15" s="49" t="s">
        <v>114</v>
      </c>
      <c r="D15" s="56" t="str">
        <f>"(직.노)*"&amp;H15*100&amp;"%"</f>
        <v>(직.노)*0%</v>
      </c>
      <c r="E15" s="50">
        <f>ROUNDDOWN((E9)*H15, 0)</f>
        <v>0</v>
      </c>
      <c r="F15" s="49" t="s">
        <v>0</v>
      </c>
      <c r="G15" s="42" t="s">
        <v>27</v>
      </c>
      <c r="I15">
        <f t="shared" si="0"/>
        <v>0</v>
      </c>
    </row>
    <row r="16" spans="1:9" ht="16.149999999999999" customHeight="1">
      <c r="A16" s="110"/>
      <c r="B16" s="110"/>
      <c r="C16" s="49" t="s">
        <v>115</v>
      </c>
      <c r="D16" s="56" t="str">
        <f>"(건강보험료)*"&amp;H16*100&amp;"%"</f>
        <v>(건강보험료)*0%</v>
      </c>
      <c r="E16" s="50">
        <f>ROUNDDOWN((E15)*H16, 0)</f>
        <v>0</v>
      </c>
      <c r="F16" s="49" t="s">
        <v>0</v>
      </c>
      <c r="G16" s="42" t="s">
        <v>160</v>
      </c>
      <c r="I16">
        <f t="shared" si="0"/>
        <v>0</v>
      </c>
    </row>
    <row r="17" spans="1:9" ht="16.149999999999999" customHeight="1">
      <c r="A17" s="110"/>
      <c r="B17" s="110"/>
      <c r="C17" s="49" t="s">
        <v>116</v>
      </c>
      <c r="D17" s="56" t="str">
        <f>"(직.노)*"&amp;H17*100&amp;"%"</f>
        <v>(직.노)*0%</v>
      </c>
      <c r="E17" s="50">
        <f>ROUNDDOWN((E9)*H17, 0)</f>
        <v>0</v>
      </c>
      <c r="F17" s="49" t="s">
        <v>0</v>
      </c>
      <c r="G17" s="42" t="s">
        <v>29</v>
      </c>
      <c r="I17">
        <f t="shared" si="0"/>
        <v>0</v>
      </c>
    </row>
    <row r="18" spans="1:9" ht="16.149999999999999" customHeight="1">
      <c r="A18" s="110"/>
      <c r="B18" s="110"/>
      <c r="C18" s="49" t="s">
        <v>161</v>
      </c>
      <c r="D18" s="56" t="str">
        <f>"(재+직.노+도급자관급자재대/1.1)*"&amp;H18*100&amp;"%"&amp;" &lt; (재+직.노)*2.93%*1.2"</f>
        <v>(재+직.노+도급자관급자재대/1.1)*2.93% &lt; (재+직.노)*2.93%*1.2</v>
      </c>
      <c r="E18" s="50">
        <f>ROUNDDOWN((E8+E9+E32/1.1)*H18, 0)</f>
        <v>0</v>
      </c>
      <c r="F18" s="49"/>
      <c r="G18" s="42" t="s">
        <v>28</v>
      </c>
      <c r="H18">
        <v>2.9300000000000003E-2</v>
      </c>
      <c r="I18">
        <f t="shared" si="0"/>
        <v>0</v>
      </c>
    </row>
    <row r="19" spans="1:9" ht="16.149999999999999" customHeight="1">
      <c r="A19" s="110"/>
      <c r="B19" s="110"/>
      <c r="C19" s="49" t="s">
        <v>30</v>
      </c>
      <c r="D19" s="56" t="str">
        <f>"(재+노)*"&amp;H19*100&amp;"%"</f>
        <v>(재+노)*7.504%</v>
      </c>
      <c r="E19" s="50">
        <f>ROUNDDOWN((E8+E11)*H19, 0)</f>
        <v>0</v>
      </c>
      <c r="F19" s="49" t="s">
        <v>239</v>
      </c>
      <c r="G19" s="42" t="s">
        <v>162</v>
      </c>
      <c r="H19">
        <v>7.5039999999999996E-2</v>
      </c>
      <c r="I19">
        <f t="shared" si="0"/>
        <v>0</v>
      </c>
    </row>
    <row r="20" spans="1:9" ht="16.149999999999999" customHeight="1">
      <c r="A20" s="110"/>
      <c r="B20" s="110"/>
      <c r="C20" s="49" t="s">
        <v>232</v>
      </c>
      <c r="D20" s="49" t="s">
        <v>0</v>
      </c>
      <c r="E20" s="50">
        <f>ROUNDDOWN((E8+E9+E12)*H20, 0)</f>
        <v>0</v>
      </c>
      <c r="F20" s="49" t="s">
        <v>0</v>
      </c>
      <c r="G20" s="42" t="s">
        <v>163</v>
      </c>
      <c r="H20">
        <v>0</v>
      </c>
      <c r="I20">
        <f t="shared" si="0"/>
        <v>0</v>
      </c>
    </row>
    <row r="21" spans="1:9" ht="16.149999999999999" customHeight="1">
      <c r="A21" s="110"/>
      <c r="B21" s="110"/>
      <c r="C21" s="49" t="s">
        <v>233</v>
      </c>
      <c r="D21" s="49" t="s">
        <v>0</v>
      </c>
      <c r="E21" s="50">
        <f>ROUNDDOWN((E8+E9+E12)*H21, 0)</f>
        <v>0</v>
      </c>
      <c r="F21" s="49" t="s">
        <v>0</v>
      </c>
      <c r="G21" s="42" t="s">
        <v>100</v>
      </c>
      <c r="H21">
        <v>0</v>
      </c>
      <c r="I21">
        <f t="shared" si="0"/>
        <v>0</v>
      </c>
    </row>
    <row r="22" spans="1:9" ht="16.149999999999999" customHeight="1">
      <c r="A22" s="111"/>
      <c r="B22" s="111"/>
      <c r="C22" s="51" t="s">
        <v>234</v>
      </c>
      <c r="D22" s="51" t="s">
        <v>0</v>
      </c>
      <c r="E22" s="52">
        <f>ROUNDDOWN((E8+E9+E12)*H22, 0)</f>
        <v>0</v>
      </c>
      <c r="F22" s="51" t="s">
        <v>0</v>
      </c>
      <c r="G22" s="42" t="s">
        <v>164</v>
      </c>
      <c r="H22">
        <v>0</v>
      </c>
      <c r="I22">
        <f t="shared" si="0"/>
        <v>0</v>
      </c>
    </row>
    <row r="23" spans="1:9" ht="16.149999999999999" customHeight="1">
      <c r="A23" s="112"/>
      <c r="B23" s="112"/>
      <c r="C23" s="53" t="s">
        <v>19</v>
      </c>
      <c r="D23" s="53" t="s">
        <v>0</v>
      </c>
      <c r="E23" s="54">
        <f>SUM(E12:E22)</f>
        <v>0</v>
      </c>
      <c r="F23" s="53" t="s">
        <v>0</v>
      </c>
      <c r="G23" s="42" t="s">
        <v>31</v>
      </c>
      <c r="H23">
        <v>0</v>
      </c>
      <c r="I23">
        <f t="shared" si="0"/>
        <v>0</v>
      </c>
    </row>
    <row r="24" spans="1:9" ht="16.149999999999999" customHeight="1">
      <c r="A24" s="112"/>
      <c r="B24" s="107" t="s">
        <v>32</v>
      </c>
      <c r="C24" s="108"/>
      <c r="D24" s="53" t="s">
        <v>0</v>
      </c>
      <c r="E24" s="54">
        <f>E8+E11+E23</f>
        <v>0</v>
      </c>
      <c r="F24" s="53" t="s">
        <v>0</v>
      </c>
      <c r="G24" s="42" t="s">
        <v>33</v>
      </c>
      <c r="H24">
        <v>0</v>
      </c>
      <c r="I24">
        <f t="shared" si="0"/>
        <v>0</v>
      </c>
    </row>
    <row r="25" spans="1:9" ht="16.149999999999999" customHeight="1">
      <c r="A25" s="114" t="s">
        <v>34</v>
      </c>
      <c r="B25" s="115"/>
      <c r="C25" s="115"/>
      <c r="D25" s="61" t="str">
        <f>"(재+노+경)*"&amp;H25*100&amp;"%"</f>
        <v>(재+노+경)*6%</v>
      </c>
      <c r="E25" s="62">
        <f>ROUNDDOWN((E8+E11+E23)*H25, 0)</f>
        <v>0</v>
      </c>
      <c r="F25" s="63" t="s">
        <v>0</v>
      </c>
      <c r="G25" s="42" t="s">
        <v>35</v>
      </c>
      <c r="H25">
        <v>0.06</v>
      </c>
      <c r="I25">
        <f t="shared" si="0"/>
        <v>0</v>
      </c>
    </row>
    <row r="26" spans="1:9" ht="16.149999999999999" customHeight="1">
      <c r="A26" s="114" t="s">
        <v>36</v>
      </c>
      <c r="B26" s="115"/>
      <c r="C26" s="115"/>
      <c r="D26" s="61" t="str">
        <f>"(노+경+일)*"&amp;H26*100&amp;"%"</f>
        <v>(노+경+일)*15%</v>
      </c>
      <c r="E26" s="62">
        <f>ROUNDDOWN((E11+E23+E25)*H26, 0)</f>
        <v>0</v>
      </c>
      <c r="F26" s="63" t="s">
        <v>0</v>
      </c>
      <c r="G26" s="42" t="s">
        <v>37</v>
      </c>
      <c r="H26">
        <v>0.15</v>
      </c>
      <c r="I26">
        <f>(I11+I23+I25)*H26</f>
        <v>0</v>
      </c>
    </row>
    <row r="27" spans="1:9" ht="16.149999999999999" customHeight="1">
      <c r="A27" s="114" t="s">
        <v>235</v>
      </c>
      <c r="B27" s="115"/>
      <c r="C27" s="115"/>
      <c r="D27" s="63" t="s">
        <v>0</v>
      </c>
      <c r="E27" s="62">
        <f>집계표!AC20</f>
        <v>0</v>
      </c>
      <c r="F27" s="63" t="s">
        <v>0</v>
      </c>
      <c r="G27" s="42" t="s">
        <v>236</v>
      </c>
      <c r="H27">
        <v>0</v>
      </c>
      <c r="I27">
        <f>E27</f>
        <v>0</v>
      </c>
    </row>
    <row r="28" spans="1:9" ht="16.149999999999999" customHeight="1">
      <c r="A28" s="114" t="s">
        <v>101</v>
      </c>
      <c r="B28" s="115"/>
      <c r="C28" s="115"/>
      <c r="D28" s="63" t="s">
        <v>0</v>
      </c>
      <c r="E28" s="62">
        <f>ROUNDDOWN(집계표!X20, 0)</f>
        <v>0</v>
      </c>
      <c r="F28" s="63" t="s">
        <v>0</v>
      </c>
      <c r="G28" s="42" t="s">
        <v>1</v>
      </c>
      <c r="H28">
        <v>0</v>
      </c>
      <c r="I28">
        <f>E28</f>
        <v>0</v>
      </c>
    </row>
    <row r="29" spans="1:9" ht="16.149999999999999" customHeight="1">
      <c r="A29" s="114" t="s">
        <v>38</v>
      </c>
      <c r="B29" s="115"/>
      <c r="C29" s="115"/>
      <c r="D29" s="63" t="s">
        <v>0</v>
      </c>
      <c r="E29" s="62">
        <f>ROUNDDOWN(E31-E30, 0)</f>
        <v>0</v>
      </c>
      <c r="F29" s="63" t="s">
        <v>0</v>
      </c>
      <c r="G29" s="42" t="s">
        <v>39</v>
      </c>
      <c r="H29">
        <v>0</v>
      </c>
      <c r="I29">
        <f>SUM(I24:I28)</f>
        <v>0</v>
      </c>
    </row>
    <row r="30" spans="1:9" ht="16.149999999999999" customHeight="1">
      <c r="A30" s="114" t="s">
        <v>40</v>
      </c>
      <c r="B30" s="115"/>
      <c r="C30" s="115"/>
      <c r="D30" s="61" t="str">
        <f>"(총원가)*"&amp;H30*100&amp;"%"</f>
        <v>(총원가)*10%</v>
      </c>
      <c r="E30" s="62">
        <f>ROUNDDOWN(((E31)/110)*10, 0)</f>
        <v>0</v>
      </c>
      <c r="F30" s="63" t="s">
        <v>0</v>
      </c>
      <c r="G30" s="42" t="s">
        <v>41</v>
      </c>
      <c r="H30">
        <v>0.1</v>
      </c>
      <c r="I30">
        <f>ROUNDDOWN((I29)*H30, 0)</f>
        <v>0</v>
      </c>
    </row>
    <row r="31" spans="1:9" ht="16.149999999999999" customHeight="1">
      <c r="A31" s="107" t="s">
        <v>42</v>
      </c>
      <c r="B31" s="108"/>
      <c r="C31" s="108"/>
      <c r="D31" s="53" t="s">
        <v>0</v>
      </c>
      <c r="E31" s="54">
        <f>INT(I31/1000)*1000</f>
        <v>0</v>
      </c>
      <c r="F31" s="53" t="s">
        <v>0</v>
      </c>
      <c r="G31" s="42" t="s">
        <v>43</v>
      </c>
      <c r="H31">
        <v>0</v>
      </c>
      <c r="I31">
        <f>I29+I30</f>
        <v>0</v>
      </c>
    </row>
    <row r="32" spans="1:9" ht="16.149999999999999" customHeight="1">
      <c r="A32" s="114" t="s">
        <v>237</v>
      </c>
      <c r="B32" s="115"/>
      <c r="C32" s="115"/>
      <c r="D32" s="63" t="s">
        <v>0</v>
      </c>
      <c r="E32" s="62">
        <f>집계표!AF20</f>
        <v>0</v>
      </c>
      <c r="F32" s="63" t="s">
        <v>0</v>
      </c>
      <c r="G32" s="42" t="s">
        <v>238</v>
      </c>
      <c r="H32">
        <v>0</v>
      </c>
      <c r="I32">
        <f>E32</f>
        <v>0</v>
      </c>
    </row>
    <row r="33" spans="1:9" ht="16.149999999999999" customHeight="1">
      <c r="A33" s="107" t="s">
        <v>44</v>
      </c>
      <c r="B33" s="108"/>
      <c r="C33" s="108"/>
      <c r="D33" s="53" t="s">
        <v>0</v>
      </c>
      <c r="E33" s="54">
        <f>ROUNDDOWN(E31+E32, 0)</f>
        <v>0</v>
      </c>
      <c r="F33" s="53" t="s">
        <v>0</v>
      </c>
      <c r="H33">
        <v>0</v>
      </c>
      <c r="I33">
        <f>I31+I32</f>
        <v>0</v>
      </c>
    </row>
  </sheetData>
  <mergeCells count="20">
    <mergeCell ref="A33:C33"/>
    <mergeCell ref="B12:B23"/>
    <mergeCell ref="A5:A24"/>
    <mergeCell ref="A28:C28"/>
    <mergeCell ref="A29:C29"/>
    <mergeCell ref="A30:C30"/>
    <mergeCell ref="A31:C31"/>
    <mergeCell ref="A32:C32"/>
    <mergeCell ref="A27:C27"/>
    <mergeCell ref="A26:C26"/>
    <mergeCell ref="B5:B8"/>
    <mergeCell ref="B9:B11"/>
    <mergeCell ref="B24:C24"/>
    <mergeCell ref="A25:C25"/>
    <mergeCell ref="A1:F1"/>
    <mergeCell ref="A2:F2"/>
    <mergeCell ref="A3:C4"/>
    <mergeCell ref="D3:D4"/>
    <mergeCell ref="E3:E4"/>
    <mergeCell ref="F3:F4"/>
  </mergeCells>
  <phoneticPr fontId="1" type="noConversion"/>
  <conditionalFormatting sqref="A5:F33">
    <cfRule type="containsText" dxfId="5" priority="1" stopIfTrue="1" operator="containsText" text=".">
      <formula>NOT(ISERROR(SEARCH(".",A5)))</formula>
    </cfRule>
    <cfRule type="notContainsText" dxfId="4" priority="2" stopIfTrue="1" operator="notContains" text=".">
      <formula>ISERROR(SEARCH(".",A5))</formula>
    </cfRule>
  </conditionalFormatting>
  <pageMargins left="0.73935147870295737" right="0.41666666666666669" top="0.42439084878169753" bottom="0.1388888888888889" header="0.3" footer="0.1388888888888889"/>
  <pageSetup paperSize="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19D86"/>
  </sheetPr>
  <dimension ref="A1:AS104"/>
  <sheetViews>
    <sheetView view="pageBreakPreview" zoomScaleNormal="100" zoomScaleSheetLayoutView="100" workbookViewId="0">
      <pane xSplit="4" ySplit="4" topLeftCell="E5" activePane="bottomRight" state="frozen"/>
      <selection activeCell="S45" sqref="S45"/>
      <selection pane="topRight" activeCell="S45" sqref="S45"/>
      <selection pane="bottomLeft" activeCell="S45" sqref="S45"/>
      <selection pane="bottomRight" activeCell="S45" sqref="S45"/>
    </sheetView>
  </sheetViews>
  <sheetFormatPr defaultColWidth="9" defaultRowHeight="16.5"/>
  <cols>
    <col min="1" max="2" width="20.625" style="43" customWidth="1"/>
    <col min="3" max="3" width="4.625" style="44" customWidth="1"/>
    <col min="4" max="4" width="6.625" style="44" customWidth="1"/>
    <col min="5" max="5" width="6.625" style="45" customWidth="1"/>
    <col min="6" max="6" width="9.625" style="45" customWidth="1"/>
    <col min="7" max="7" width="6.625" style="45" customWidth="1"/>
    <col min="8" max="8" width="9.625" style="45" customWidth="1"/>
    <col min="9" max="9" width="6.625" style="45" customWidth="1"/>
    <col min="10" max="10" width="9.625" style="45" customWidth="1"/>
    <col min="11" max="11" width="6.625" style="45" customWidth="1"/>
    <col min="12" max="12" width="9.625" style="45" customWidth="1"/>
    <col min="13" max="13" width="5.625" style="43" customWidth="1"/>
    <col min="14" max="38" width="9" hidden="1" customWidth="1"/>
    <col min="39" max="45" width="0" hidden="1" customWidth="1"/>
  </cols>
  <sheetData>
    <row r="1" spans="1:45" ht="30" customHeight="1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45" ht="23.1" customHeight="1">
      <c r="A2" s="98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45" s="64" customFormat="1" ht="23.1" customHeight="1">
      <c r="A3" s="106" t="s">
        <v>84</v>
      </c>
      <c r="B3" s="106" t="s">
        <v>85</v>
      </c>
      <c r="C3" s="106" t="s">
        <v>62</v>
      </c>
      <c r="D3" s="106" t="s">
        <v>112</v>
      </c>
      <c r="E3" s="106" t="s">
        <v>78</v>
      </c>
      <c r="F3" s="106"/>
      <c r="G3" s="106" t="s">
        <v>79</v>
      </c>
      <c r="H3" s="106"/>
      <c r="I3" s="106" t="s">
        <v>80</v>
      </c>
      <c r="J3" s="106"/>
      <c r="K3" s="106" t="s">
        <v>81</v>
      </c>
      <c r="L3" s="106"/>
      <c r="M3" s="106" t="s">
        <v>63</v>
      </c>
    </row>
    <row r="4" spans="1:45" s="64" customFormat="1" ht="23.1" customHeight="1">
      <c r="A4" s="106"/>
      <c r="B4" s="106"/>
      <c r="C4" s="106"/>
      <c r="D4" s="106"/>
      <c r="E4" s="46" t="s">
        <v>70</v>
      </c>
      <c r="F4" s="46" t="s">
        <v>110</v>
      </c>
      <c r="G4" s="46" t="s">
        <v>70</v>
      </c>
      <c r="H4" s="46" t="s">
        <v>110</v>
      </c>
      <c r="I4" s="46" t="s">
        <v>70</v>
      </c>
      <c r="J4" s="46" t="s">
        <v>110</v>
      </c>
      <c r="K4" s="46" t="s">
        <v>70</v>
      </c>
      <c r="L4" s="46" t="s">
        <v>110</v>
      </c>
      <c r="M4" s="106"/>
      <c r="N4" s="64" t="s">
        <v>71</v>
      </c>
      <c r="O4" s="64" t="s">
        <v>72</v>
      </c>
      <c r="P4" s="64" t="s">
        <v>73</v>
      </c>
      <c r="Q4" s="64" t="s">
        <v>74</v>
      </c>
      <c r="R4" s="64" t="s">
        <v>75</v>
      </c>
      <c r="S4" s="64" t="s">
        <v>86</v>
      </c>
      <c r="T4" s="64" t="s">
        <v>87</v>
      </c>
      <c r="U4" s="64" t="s">
        <v>88</v>
      </c>
      <c r="V4" s="64" t="s">
        <v>89</v>
      </c>
      <c r="W4" s="64" t="s">
        <v>90</v>
      </c>
      <c r="X4" s="64" t="s">
        <v>91</v>
      </c>
      <c r="Y4" s="64" t="s">
        <v>82</v>
      </c>
      <c r="Z4" s="64" t="s">
        <v>92</v>
      </c>
      <c r="AA4" s="64" t="s">
        <v>93</v>
      </c>
      <c r="AB4" s="64" t="s">
        <v>94</v>
      </c>
      <c r="AC4" s="64" t="s">
        <v>214</v>
      </c>
      <c r="AD4" s="64" t="s">
        <v>157</v>
      </c>
      <c r="AE4" s="64" t="s">
        <v>158</v>
      </c>
      <c r="AF4" s="64" t="s">
        <v>215</v>
      </c>
      <c r="AG4" s="64" t="s">
        <v>216</v>
      </c>
      <c r="AH4" s="64" t="s">
        <v>217</v>
      </c>
      <c r="AI4" s="64" t="s">
        <v>95</v>
      </c>
      <c r="AJ4" s="64" t="s">
        <v>99</v>
      </c>
      <c r="AK4" s="64" t="s">
        <v>96</v>
      </c>
      <c r="AL4" s="64" t="s">
        <v>218</v>
      </c>
      <c r="AM4" s="64" t="s">
        <v>219</v>
      </c>
      <c r="AN4" s="64" t="s">
        <v>220</v>
      </c>
      <c r="AO4" s="64" t="s">
        <v>221</v>
      </c>
      <c r="AP4" s="64" t="s">
        <v>222</v>
      </c>
      <c r="AQ4" s="64" t="s">
        <v>97</v>
      </c>
      <c r="AR4" s="64" t="s">
        <v>206</v>
      </c>
      <c r="AS4" s="64" t="s">
        <v>207</v>
      </c>
    </row>
    <row r="5" spans="1:45" s="64" customFormat="1" ht="23.1" customHeight="1">
      <c r="A5" s="65" t="s">
        <v>202</v>
      </c>
      <c r="B5" s="65" t="s">
        <v>0</v>
      </c>
      <c r="C5" s="59" t="s">
        <v>76</v>
      </c>
      <c r="D5" s="60">
        <v>1</v>
      </c>
      <c r="E5" s="66">
        <f>F36</f>
        <v>0</v>
      </c>
      <c r="F5" s="66">
        <f>D5*E5</f>
        <v>0</v>
      </c>
      <c r="G5" s="66">
        <f>H36</f>
        <v>0</v>
      </c>
      <c r="H5" s="66">
        <f>D5*G5</f>
        <v>0</v>
      </c>
      <c r="I5" s="66">
        <f>J36</f>
        <v>0</v>
      </c>
      <c r="J5" s="66">
        <f>D5*I5</f>
        <v>0</v>
      </c>
      <c r="K5" s="66">
        <f>E5+G5+I5</f>
        <v>0</v>
      </c>
      <c r="L5" s="66">
        <f>F5+H5+J5</f>
        <v>0</v>
      </c>
      <c r="M5" s="67"/>
      <c r="Q5" s="64">
        <v>1</v>
      </c>
      <c r="R5" s="64">
        <f>D5*R36</f>
        <v>0</v>
      </c>
      <c r="S5" s="64">
        <f>D5*S36</f>
        <v>0</v>
      </c>
      <c r="T5" s="64">
        <f>D5*T36</f>
        <v>0</v>
      </c>
      <c r="U5" s="64">
        <f>D5*U36</f>
        <v>0</v>
      </c>
      <c r="V5" s="64">
        <f>D5*V36</f>
        <v>0</v>
      </c>
      <c r="W5" s="64">
        <f>D5*W36</f>
        <v>0</v>
      </c>
      <c r="X5" s="64">
        <f>D5*X36</f>
        <v>0</v>
      </c>
      <c r="Y5" s="64">
        <f>D5*Y36</f>
        <v>0</v>
      </c>
      <c r="Z5" s="64">
        <f>D5*Z36</f>
        <v>0</v>
      </c>
      <c r="AA5" s="64">
        <f>D5*AA36</f>
        <v>0</v>
      </c>
      <c r="AB5" s="64">
        <f>D5*AB36</f>
        <v>0</v>
      </c>
      <c r="AC5" s="64">
        <f>D5*AC36</f>
        <v>0</v>
      </c>
      <c r="AD5" s="64">
        <f>D5*AD36</f>
        <v>0</v>
      </c>
      <c r="AE5" s="64">
        <f>D5*AE36</f>
        <v>0</v>
      </c>
      <c r="AF5" s="64">
        <f>D5*AF36</f>
        <v>0</v>
      </c>
      <c r="AG5" s="64">
        <f>D5*AG36</f>
        <v>0</v>
      </c>
      <c r="AH5" s="64">
        <f>D5*AH36</f>
        <v>0</v>
      </c>
      <c r="AI5" s="64">
        <f>D5*AI36</f>
        <v>0</v>
      </c>
      <c r="AJ5" s="64">
        <f>D5*AJ36</f>
        <v>0</v>
      </c>
      <c r="AK5" s="64">
        <f>D5*AK36</f>
        <v>0</v>
      </c>
      <c r="AL5" s="64">
        <f>D5*AL36</f>
        <v>0</v>
      </c>
      <c r="AM5" s="64">
        <f>D5*AM36</f>
        <v>0</v>
      </c>
      <c r="AN5" s="64">
        <f>D5*AN36</f>
        <v>0</v>
      </c>
      <c r="AO5" s="64">
        <f>D5*AO36</f>
        <v>0</v>
      </c>
      <c r="AP5" s="64">
        <f>D5*AP36</f>
        <v>0</v>
      </c>
      <c r="AQ5" s="64">
        <f>D5*AQ36</f>
        <v>0</v>
      </c>
    </row>
    <row r="6" spans="1:45" s="64" customFormat="1" ht="23.1" customHeight="1">
      <c r="A6" s="67"/>
      <c r="B6" s="67"/>
      <c r="C6" s="60"/>
      <c r="D6" s="60"/>
      <c r="E6" s="66"/>
      <c r="F6" s="66"/>
      <c r="G6" s="66"/>
      <c r="H6" s="66"/>
      <c r="I6" s="66"/>
      <c r="J6" s="66"/>
      <c r="K6" s="66"/>
      <c r="L6" s="66"/>
      <c r="M6" s="67"/>
    </row>
    <row r="7" spans="1:45" s="64" customFormat="1" ht="23.1" customHeight="1">
      <c r="A7" s="67"/>
      <c r="B7" s="67"/>
      <c r="C7" s="60"/>
      <c r="D7" s="60"/>
      <c r="E7" s="66"/>
      <c r="F7" s="66"/>
      <c r="G7" s="66"/>
      <c r="H7" s="66"/>
      <c r="I7" s="66"/>
      <c r="J7" s="66"/>
      <c r="K7" s="66"/>
      <c r="L7" s="66"/>
      <c r="M7" s="67"/>
    </row>
    <row r="8" spans="1:45" s="64" customFormat="1" ht="23.1" customHeight="1">
      <c r="A8" s="67"/>
      <c r="B8" s="67"/>
      <c r="C8" s="60"/>
      <c r="D8" s="60"/>
      <c r="E8" s="66"/>
      <c r="F8" s="66"/>
      <c r="G8" s="66"/>
      <c r="H8" s="66"/>
      <c r="I8" s="66"/>
      <c r="J8" s="66"/>
      <c r="K8" s="66"/>
      <c r="L8" s="66"/>
      <c r="M8" s="67"/>
    </row>
    <row r="9" spans="1:45" s="64" customFormat="1" ht="23.1" customHeight="1">
      <c r="A9" s="67"/>
      <c r="B9" s="67"/>
      <c r="C9" s="60"/>
      <c r="D9" s="60"/>
      <c r="E9" s="66"/>
      <c r="F9" s="66"/>
      <c r="G9" s="66"/>
      <c r="H9" s="66"/>
      <c r="I9" s="66"/>
      <c r="J9" s="66"/>
      <c r="K9" s="66"/>
      <c r="L9" s="66"/>
      <c r="M9" s="67"/>
    </row>
    <row r="10" spans="1:45" s="64" customFormat="1" ht="23.1" customHeight="1">
      <c r="A10" s="67"/>
      <c r="B10" s="67"/>
      <c r="C10" s="60"/>
      <c r="D10" s="60"/>
      <c r="E10" s="66"/>
      <c r="F10" s="66"/>
      <c r="G10" s="66"/>
      <c r="H10" s="66"/>
      <c r="I10" s="66"/>
      <c r="J10" s="66"/>
      <c r="K10" s="66"/>
      <c r="L10" s="66"/>
      <c r="M10" s="67"/>
    </row>
    <row r="11" spans="1:45" s="64" customFormat="1" ht="23.1" customHeight="1">
      <c r="A11" s="67"/>
      <c r="B11" s="67"/>
      <c r="C11" s="60"/>
      <c r="D11" s="60"/>
      <c r="E11" s="66"/>
      <c r="F11" s="66"/>
      <c r="G11" s="66"/>
      <c r="H11" s="66"/>
      <c r="I11" s="66"/>
      <c r="J11" s="66"/>
      <c r="K11" s="66"/>
      <c r="L11" s="66"/>
      <c r="M11" s="67"/>
    </row>
    <row r="12" spans="1:45" s="64" customFormat="1" ht="23.1" customHeight="1">
      <c r="A12" s="67"/>
      <c r="B12" s="67"/>
      <c r="C12" s="60"/>
      <c r="D12" s="60"/>
      <c r="E12" s="66"/>
      <c r="F12" s="66"/>
      <c r="G12" s="66"/>
      <c r="H12" s="66"/>
      <c r="I12" s="66"/>
      <c r="J12" s="66"/>
      <c r="K12" s="66"/>
      <c r="L12" s="66"/>
      <c r="M12" s="67"/>
    </row>
    <row r="13" spans="1:45" s="64" customFormat="1" ht="23.1" customHeight="1">
      <c r="A13" s="67"/>
      <c r="B13" s="67"/>
      <c r="C13" s="60"/>
      <c r="D13" s="60"/>
      <c r="E13" s="66"/>
      <c r="F13" s="66"/>
      <c r="G13" s="66"/>
      <c r="H13" s="66"/>
      <c r="I13" s="66"/>
      <c r="J13" s="66"/>
      <c r="K13" s="66"/>
      <c r="L13" s="66"/>
      <c r="M13" s="67"/>
    </row>
    <row r="14" spans="1:45" s="64" customFormat="1" ht="23.1" customHeight="1">
      <c r="A14" s="67"/>
      <c r="B14" s="67"/>
      <c r="C14" s="60"/>
      <c r="D14" s="60"/>
      <c r="E14" s="66"/>
      <c r="F14" s="66"/>
      <c r="G14" s="66"/>
      <c r="H14" s="66"/>
      <c r="I14" s="66"/>
      <c r="J14" s="66"/>
      <c r="K14" s="66"/>
      <c r="L14" s="66"/>
      <c r="M14" s="67"/>
    </row>
    <row r="15" spans="1:45" s="64" customFormat="1" ht="23.1" customHeight="1">
      <c r="A15" s="67"/>
      <c r="B15" s="67"/>
      <c r="C15" s="60"/>
      <c r="D15" s="60"/>
      <c r="E15" s="66"/>
      <c r="F15" s="66"/>
      <c r="G15" s="66"/>
      <c r="H15" s="66"/>
      <c r="I15" s="66"/>
      <c r="J15" s="66"/>
      <c r="K15" s="66"/>
      <c r="L15" s="66"/>
      <c r="M15" s="67"/>
    </row>
    <row r="16" spans="1:45" s="64" customFormat="1" ht="23.1" customHeight="1">
      <c r="A16" s="67"/>
      <c r="B16" s="67"/>
      <c r="C16" s="60"/>
      <c r="D16" s="60"/>
      <c r="E16" s="66"/>
      <c r="F16" s="66"/>
      <c r="G16" s="66"/>
      <c r="H16" s="66"/>
      <c r="I16" s="66"/>
      <c r="J16" s="66"/>
      <c r="K16" s="66"/>
      <c r="L16" s="66"/>
      <c r="M16" s="67"/>
    </row>
    <row r="17" spans="1:45" s="64" customFormat="1" ht="23.1" customHeight="1">
      <c r="A17" s="67"/>
      <c r="B17" s="67"/>
      <c r="C17" s="60"/>
      <c r="D17" s="60"/>
      <c r="E17" s="66"/>
      <c r="F17" s="66"/>
      <c r="G17" s="66"/>
      <c r="H17" s="66"/>
      <c r="I17" s="66"/>
      <c r="J17" s="66"/>
      <c r="K17" s="66"/>
      <c r="L17" s="66"/>
      <c r="M17" s="67"/>
    </row>
    <row r="18" spans="1:45" s="64" customFormat="1" ht="23.1" customHeight="1">
      <c r="A18" s="67"/>
      <c r="B18" s="67"/>
      <c r="C18" s="60"/>
      <c r="D18" s="60"/>
      <c r="E18" s="66"/>
      <c r="F18" s="66"/>
      <c r="G18" s="66"/>
      <c r="H18" s="66"/>
      <c r="I18" s="66"/>
      <c r="J18" s="66"/>
      <c r="K18" s="66"/>
      <c r="L18" s="66"/>
      <c r="M18" s="67"/>
    </row>
    <row r="19" spans="1:45" s="64" customFormat="1" ht="23.1" customHeight="1">
      <c r="A19" s="67"/>
      <c r="B19" s="67"/>
      <c r="C19" s="60"/>
      <c r="D19" s="60"/>
      <c r="E19" s="66"/>
      <c r="F19" s="66"/>
      <c r="G19" s="66"/>
      <c r="H19" s="66"/>
      <c r="I19" s="66"/>
      <c r="J19" s="66"/>
      <c r="K19" s="66"/>
      <c r="L19" s="66"/>
      <c r="M19" s="67"/>
    </row>
    <row r="20" spans="1:45" s="64" customFormat="1" ht="23.1" customHeight="1">
      <c r="A20" s="57" t="s">
        <v>77</v>
      </c>
      <c r="B20" s="68"/>
      <c r="C20" s="58"/>
      <c r="D20" s="58"/>
      <c r="E20" s="54"/>
      <c r="F20" s="54">
        <f>SUMIF(Q5:Q5, "1", F5:F5)</f>
        <v>0</v>
      </c>
      <c r="G20" s="54"/>
      <c r="H20" s="54">
        <f>SUMIF(Q5:Q5, "1", H5:H5)</f>
        <v>0</v>
      </c>
      <c r="I20" s="54"/>
      <c r="J20" s="54">
        <f>SUMIF(Q5:Q5, "1", J5:J5)</f>
        <v>0</v>
      </c>
      <c r="K20" s="54"/>
      <c r="L20" s="54">
        <f>F20+H20+J20</f>
        <v>0</v>
      </c>
      <c r="M20" s="68"/>
      <c r="R20" s="64">
        <f t="shared" ref="R20:AS20" si="0">SUM(R5:R5)</f>
        <v>0</v>
      </c>
      <c r="S20" s="64">
        <f t="shared" si="0"/>
        <v>0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64">
        <f t="shared" si="0"/>
        <v>0</v>
      </c>
      <c r="AE20" s="64">
        <f t="shared" si="0"/>
        <v>0</v>
      </c>
      <c r="AF20" s="64">
        <f t="shared" si="0"/>
        <v>0</v>
      </c>
      <c r="AG20" s="64">
        <f t="shared" si="0"/>
        <v>0</v>
      </c>
      <c r="AH20" s="64">
        <f t="shared" si="0"/>
        <v>0</v>
      </c>
      <c r="AI20" s="64">
        <f t="shared" si="0"/>
        <v>0</v>
      </c>
      <c r="AJ20" s="64">
        <f t="shared" si="0"/>
        <v>0</v>
      </c>
      <c r="AK20" s="64">
        <f t="shared" si="0"/>
        <v>0</v>
      </c>
      <c r="AL20" s="64">
        <f t="shared" si="0"/>
        <v>0</v>
      </c>
      <c r="AM20" s="64">
        <f t="shared" si="0"/>
        <v>0</v>
      </c>
      <c r="AN20" s="64">
        <f t="shared" si="0"/>
        <v>0</v>
      </c>
      <c r="AO20" s="64">
        <f t="shared" si="0"/>
        <v>0</v>
      </c>
      <c r="AP20" s="64">
        <f t="shared" si="0"/>
        <v>0</v>
      </c>
      <c r="AQ20" s="64">
        <f t="shared" si="0"/>
        <v>0</v>
      </c>
      <c r="AR20" s="64">
        <f t="shared" si="0"/>
        <v>0</v>
      </c>
      <c r="AS20" s="64">
        <f t="shared" si="0"/>
        <v>0</v>
      </c>
    </row>
    <row r="21" spans="1:45" s="64" customFormat="1" ht="23.1" customHeight="1">
      <c r="A21" s="65" t="s">
        <v>202</v>
      </c>
      <c r="B21" s="67"/>
      <c r="C21" s="60"/>
      <c r="D21" s="60"/>
      <c r="E21" s="66"/>
      <c r="F21" s="66"/>
      <c r="G21" s="66"/>
      <c r="H21" s="66"/>
      <c r="I21" s="66"/>
      <c r="J21" s="66"/>
      <c r="K21" s="66"/>
      <c r="L21" s="66"/>
      <c r="M21" s="67"/>
    </row>
    <row r="22" spans="1:45" s="64" customFormat="1" ht="23.1" customHeight="1">
      <c r="A22" s="65" t="s">
        <v>223</v>
      </c>
      <c r="B22" s="65" t="s">
        <v>0</v>
      </c>
      <c r="C22" s="59" t="s">
        <v>76</v>
      </c>
      <c r="D22" s="60">
        <v>1</v>
      </c>
      <c r="E22" s="66">
        <f>내역서!F20</f>
        <v>0</v>
      </c>
      <c r="F22" s="66">
        <f t="shared" ref="F22:F29" si="1">D22*E22</f>
        <v>0</v>
      </c>
      <c r="G22" s="66">
        <f>내역서!H20</f>
        <v>0</v>
      </c>
      <c r="H22" s="66">
        <f t="shared" ref="H22:H29" si="2">D22*G22</f>
        <v>0</v>
      </c>
      <c r="I22" s="66">
        <f>내역서!J20</f>
        <v>0</v>
      </c>
      <c r="J22" s="66">
        <f t="shared" ref="J22:J29" si="3">D22*I22</f>
        <v>0</v>
      </c>
      <c r="K22" s="66">
        <f t="shared" ref="K22:L29" si="4">E22+G22+I22</f>
        <v>0</v>
      </c>
      <c r="L22" s="66">
        <f t="shared" si="4"/>
        <v>0</v>
      </c>
      <c r="M22" s="67"/>
      <c r="Q22" s="64">
        <v>1</v>
      </c>
      <c r="R22" s="64">
        <f>D22*내역서!R20</f>
        <v>0</v>
      </c>
      <c r="S22" s="64">
        <f>D22*내역서!S20</f>
        <v>0</v>
      </c>
      <c r="T22" s="64">
        <f>D22*내역서!T20</f>
        <v>0</v>
      </c>
      <c r="U22" s="64">
        <f>D22*내역서!U20</f>
        <v>0</v>
      </c>
      <c r="V22" s="64">
        <f>D22*내역서!V20</f>
        <v>0</v>
      </c>
      <c r="W22" s="64">
        <f>D22*내역서!W20</f>
        <v>0</v>
      </c>
      <c r="X22" s="64">
        <f>D22*내역서!X20</f>
        <v>0</v>
      </c>
      <c r="Y22" s="64">
        <f>D22*내역서!Y20</f>
        <v>0</v>
      </c>
      <c r="Z22" s="64">
        <f>D22*내역서!Z20</f>
        <v>0</v>
      </c>
      <c r="AA22" s="64">
        <f>D22*내역서!AA20</f>
        <v>0</v>
      </c>
      <c r="AB22" s="64">
        <f>D22*내역서!AB20</f>
        <v>0</v>
      </c>
      <c r="AC22" s="64">
        <f>D22*내역서!AC20</f>
        <v>0</v>
      </c>
      <c r="AD22" s="64">
        <f>D22*내역서!AD20</f>
        <v>0</v>
      </c>
      <c r="AE22" s="64">
        <f>D22*내역서!AE20</f>
        <v>0</v>
      </c>
      <c r="AF22" s="64">
        <f>D22*내역서!AF20</f>
        <v>0</v>
      </c>
      <c r="AG22" s="64">
        <f>D22*내역서!AG20</f>
        <v>0</v>
      </c>
      <c r="AH22" s="64">
        <f>D22*내역서!AH20</f>
        <v>0</v>
      </c>
      <c r="AI22" s="64">
        <f>D22*내역서!AI20</f>
        <v>0</v>
      </c>
      <c r="AJ22" s="64">
        <f>D22*내역서!AJ20</f>
        <v>0</v>
      </c>
      <c r="AK22" s="64">
        <f>D22*내역서!AK20</f>
        <v>0</v>
      </c>
      <c r="AL22" s="64">
        <f>D22*내역서!AL20</f>
        <v>0</v>
      </c>
      <c r="AM22" s="64">
        <f>D22*내역서!AM20</f>
        <v>0</v>
      </c>
      <c r="AN22" s="64">
        <f>D22*내역서!AN20</f>
        <v>0</v>
      </c>
      <c r="AO22" s="64">
        <f>D22*내역서!AO20</f>
        <v>0</v>
      </c>
      <c r="AP22" s="64">
        <f>D22*내역서!AP20</f>
        <v>0</v>
      </c>
      <c r="AQ22" s="64">
        <f>D22*내역서!AQ20</f>
        <v>0</v>
      </c>
    </row>
    <row r="23" spans="1:45" s="64" customFormat="1" ht="23.1" customHeight="1">
      <c r="A23" s="65" t="s">
        <v>224</v>
      </c>
      <c r="B23" s="65" t="s">
        <v>0</v>
      </c>
      <c r="C23" s="59" t="s">
        <v>76</v>
      </c>
      <c r="D23" s="60">
        <v>1</v>
      </c>
      <c r="E23" s="66">
        <f>내역서!F36</f>
        <v>0</v>
      </c>
      <c r="F23" s="66">
        <f t="shared" si="1"/>
        <v>0</v>
      </c>
      <c r="G23" s="66">
        <f>내역서!H36</f>
        <v>0</v>
      </c>
      <c r="H23" s="66">
        <f t="shared" si="2"/>
        <v>0</v>
      </c>
      <c r="I23" s="66">
        <f>내역서!J36</f>
        <v>0</v>
      </c>
      <c r="J23" s="66">
        <f t="shared" si="3"/>
        <v>0</v>
      </c>
      <c r="K23" s="66">
        <f t="shared" si="4"/>
        <v>0</v>
      </c>
      <c r="L23" s="66">
        <f t="shared" si="4"/>
        <v>0</v>
      </c>
      <c r="M23" s="67"/>
      <c r="Q23" s="64">
        <v>1</v>
      </c>
      <c r="R23" s="64">
        <f>D23*내역서!R36</f>
        <v>0</v>
      </c>
      <c r="S23" s="64">
        <f>D23*내역서!S36</f>
        <v>0</v>
      </c>
      <c r="T23" s="64">
        <f>D23*내역서!T36</f>
        <v>0</v>
      </c>
      <c r="U23" s="64">
        <f>D23*내역서!U36</f>
        <v>0</v>
      </c>
      <c r="V23" s="64">
        <f>D23*내역서!V36</f>
        <v>0</v>
      </c>
      <c r="W23" s="64">
        <f>D23*내역서!W36</f>
        <v>0</v>
      </c>
      <c r="X23" s="64">
        <f>D23*내역서!X36</f>
        <v>0</v>
      </c>
      <c r="Y23" s="64">
        <f>D23*내역서!Y36</f>
        <v>0</v>
      </c>
      <c r="Z23" s="64">
        <f>D23*내역서!Z36</f>
        <v>0</v>
      </c>
      <c r="AA23" s="64">
        <f>D23*내역서!AA36</f>
        <v>0</v>
      </c>
      <c r="AB23" s="64">
        <f>D23*내역서!AB36</f>
        <v>0</v>
      </c>
      <c r="AC23" s="64">
        <f>D23*내역서!AC36</f>
        <v>0</v>
      </c>
      <c r="AD23" s="64">
        <f>D23*내역서!AD36</f>
        <v>0</v>
      </c>
      <c r="AE23" s="64">
        <f>D23*내역서!AE36</f>
        <v>0</v>
      </c>
      <c r="AF23" s="64">
        <f>D23*내역서!AF36</f>
        <v>0</v>
      </c>
      <c r="AG23" s="64">
        <f>D23*내역서!AG36</f>
        <v>0</v>
      </c>
      <c r="AH23" s="64">
        <f>D23*내역서!AH36</f>
        <v>0</v>
      </c>
      <c r="AI23" s="64">
        <f>D23*내역서!AI36</f>
        <v>0</v>
      </c>
      <c r="AJ23" s="64">
        <f>D23*내역서!AJ36</f>
        <v>0</v>
      </c>
      <c r="AK23" s="64">
        <f>D23*내역서!AK36</f>
        <v>0</v>
      </c>
      <c r="AL23" s="64">
        <f>D23*내역서!AL36</f>
        <v>0</v>
      </c>
      <c r="AM23" s="64">
        <f>D23*내역서!AM36</f>
        <v>0</v>
      </c>
      <c r="AN23" s="64">
        <f>D23*내역서!AN36</f>
        <v>0</v>
      </c>
      <c r="AO23" s="64">
        <f>D23*내역서!AO36</f>
        <v>0</v>
      </c>
      <c r="AP23" s="64">
        <f>D23*내역서!AP36</f>
        <v>0</v>
      </c>
      <c r="AQ23" s="64">
        <f>D23*내역서!AQ36</f>
        <v>0</v>
      </c>
    </row>
    <row r="24" spans="1:45" s="64" customFormat="1" ht="23.1" customHeight="1">
      <c r="A24" s="65" t="s">
        <v>225</v>
      </c>
      <c r="B24" s="65" t="s">
        <v>0</v>
      </c>
      <c r="C24" s="59" t="s">
        <v>76</v>
      </c>
      <c r="D24" s="60">
        <v>1</v>
      </c>
      <c r="E24" s="66">
        <f>내역서!F52</f>
        <v>0</v>
      </c>
      <c r="F24" s="66">
        <f t="shared" si="1"/>
        <v>0</v>
      </c>
      <c r="G24" s="66">
        <f>내역서!H52</f>
        <v>0</v>
      </c>
      <c r="H24" s="66">
        <f t="shared" si="2"/>
        <v>0</v>
      </c>
      <c r="I24" s="66">
        <f>내역서!J52</f>
        <v>0</v>
      </c>
      <c r="J24" s="66">
        <f t="shared" si="3"/>
        <v>0</v>
      </c>
      <c r="K24" s="66">
        <f t="shared" si="4"/>
        <v>0</v>
      </c>
      <c r="L24" s="66">
        <f t="shared" si="4"/>
        <v>0</v>
      </c>
      <c r="M24" s="67"/>
      <c r="Q24" s="64">
        <v>1</v>
      </c>
      <c r="R24" s="64">
        <f>D24*내역서!R52</f>
        <v>0</v>
      </c>
      <c r="S24" s="64">
        <f>D24*내역서!S52</f>
        <v>0</v>
      </c>
      <c r="T24" s="64">
        <f>D24*내역서!T52</f>
        <v>0</v>
      </c>
      <c r="U24" s="64">
        <f>D24*내역서!U52</f>
        <v>0</v>
      </c>
      <c r="V24" s="64">
        <f>D24*내역서!V52</f>
        <v>0</v>
      </c>
      <c r="W24" s="64">
        <f>D24*내역서!W52</f>
        <v>0</v>
      </c>
      <c r="X24" s="64">
        <f>D24*내역서!X52</f>
        <v>0</v>
      </c>
      <c r="Y24" s="64">
        <f>D24*내역서!Y52</f>
        <v>0</v>
      </c>
      <c r="Z24" s="64">
        <f>D24*내역서!Z52</f>
        <v>0</v>
      </c>
      <c r="AA24" s="64">
        <f>D24*내역서!AA52</f>
        <v>0</v>
      </c>
      <c r="AB24" s="64">
        <f>D24*내역서!AB52</f>
        <v>0</v>
      </c>
      <c r="AC24" s="64">
        <f>D24*내역서!AC52</f>
        <v>0</v>
      </c>
      <c r="AD24" s="64">
        <f>D24*내역서!AD52</f>
        <v>0</v>
      </c>
      <c r="AE24" s="64">
        <f>D24*내역서!AE52</f>
        <v>0</v>
      </c>
      <c r="AF24" s="64">
        <f>D24*내역서!AF52</f>
        <v>0</v>
      </c>
      <c r="AG24" s="64">
        <f>D24*내역서!AG52</f>
        <v>0</v>
      </c>
      <c r="AH24" s="64">
        <f>D24*내역서!AH52</f>
        <v>0</v>
      </c>
      <c r="AI24" s="64">
        <f>D24*내역서!AI52</f>
        <v>0</v>
      </c>
      <c r="AJ24" s="64">
        <f>D24*내역서!AJ52</f>
        <v>0</v>
      </c>
      <c r="AK24" s="64">
        <f>D24*내역서!AK52</f>
        <v>0</v>
      </c>
      <c r="AL24" s="64">
        <f>D24*내역서!AL52</f>
        <v>0</v>
      </c>
      <c r="AM24" s="64">
        <f>D24*내역서!AM52</f>
        <v>0</v>
      </c>
      <c r="AN24" s="64">
        <f>D24*내역서!AN52</f>
        <v>0</v>
      </c>
      <c r="AO24" s="64">
        <f>D24*내역서!AO52</f>
        <v>0</v>
      </c>
      <c r="AP24" s="64">
        <f>D24*내역서!AP52</f>
        <v>0</v>
      </c>
      <c r="AQ24" s="64">
        <f>D24*내역서!AQ52</f>
        <v>0</v>
      </c>
    </row>
    <row r="25" spans="1:45" s="64" customFormat="1" ht="23.1" customHeight="1">
      <c r="A25" s="65" t="s">
        <v>226</v>
      </c>
      <c r="B25" s="65" t="s">
        <v>0</v>
      </c>
      <c r="C25" s="59" t="s">
        <v>76</v>
      </c>
      <c r="D25" s="60">
        <v>1</v>
      </c>
      <c r="E25" s="66">
        <f>내역서!F68</f>
        <v>0</v>
      </c>
      <c r="F25" s="66">
        <f t="shared" si="1"/>
        <v>0</v>
      </c>
      <c r="G25" s="66">
        <f>내역서!H68</f>
        <v>0</v>
      </c>
      <c r="H25" s="66">
        <f t="shared" si="2"/>
        <v>0</v>
      </c>
      <c r="I25" s="66">
        <f>내역서!J68</f>
        <v>0</v>
      </c>
      <c r="J25" s="66">
        <f t="shared" si="3"/>
        <v>0</v>
      </c>
      <c r="K25" s="66">
        <f t="shared" si="4"/>
        <v>0</v>
      </c>
      <c r="L25" s="66">
        <f t="shared" si="4"/>
        <v>0</v>
      </c>
      <c r="M25" s="67"/>
      <c r="Q25" s="64">
        <v>1</v>
      </c>
      <c r="R25" s="64">
        <f>D25*내역서!R68</f>
        <v>0</v>
      </c>
      <c r="S25" s="64">
        <f>D25*내역서!S68</f>
        <v>0</v>
      </c>
      <c r="T25" s="64">
        <f>D25*내역서!T68</f>
        <v>0</v>
      </c>
      <c r="U25" s="64">
        <f>D25*내역서!U68</f>
        <v>0</v>
      </c>
      <c r="V25" s="64">
        <f>D25*내역서!V68</f>
        <v>0</v>
      </c>
      <c r="W25" s="64">
        <f>D25*내역서!W68</f>
        <v>0</v>
      </c>
      <c r="X25" s="64">
        <f>D25*내역서!X68</f>
        <v>0</v>
      </c>
      <c r="Y25" s="64">
        <f>D25*내역서!Y68</f>
        <v>0</v>
      </c>
      <c r="Z25" s="64">
        <f>D25*내역서!Z68</f>
        <v>0</v>
      </c>
      <c r="AA25" s="64">
        <f>D25*내역서!AA68</f>
        <v>0</v>
      </c>
      <c r="AB25" s="64">
        <f>D25*내역서!AB68</f>
        <v>0</v>
      </c>
      <c r="AC25" s="64">
        <f>D25*내역서!AC68</f>
        <v>0</v>
      </c>
      <c r="AD25" s="64">
        <f>D25*내역서!AD68</f>
        <v>0</v>
      </c>
      <c r="AE25" s="64">
        <f>D25*내역서!AE68</f>
        <v>0</v>
      </c>
      <c r="AF25" s="64">
        <f>D25*내역서!AF68</f>
        <v>0</v>
      </c>
      <c r="AG25" s="64">
        <f>D25*내역서!AG68</f>
        <v>0</v>
      </c>
      <c r="AH25" s="64">
        <f>D25*내역서!AH68</f>
        <v>0</v>
      </c>
      <c r="AI25" s="64">
        <f>D25*내역서!AI68</f>
        <v>0</v>
      </c>
      <c r="AJ25" s="64">
        <f>D25*내역서!AJ68</f>
        <v>0</v>
      </c>
      <c r="AK25" s="64">
        <f>D25*내역서!AK68</f>
        <v>0</v>
      </c>
      <c r="AL25" s="64">
        <f>D25*내역서!AL68</f>
        <v>0</v>
      </c>
      <c r="AM25" s="64">
        <f>D25*내역서!AM68</f>
        <v>0</v>
      </c>
      <c r="AN25" s="64">
        <f>D25*내역서!AN68</f>
        <v>0</v>
      </c>
      <c r="AO25" s="64">
        <f>D25*내역서!AO68</f>
        <v>0</v>
      </c>
      <c r="AP25" s="64">
        <f>D25*내역서!AP68</f>
        <v>0</v>
      </c>
      <c r="AQ25" s="64">
        <f>D25*내역서!AQ68</f>
        <v>0</v>
      </c>
    </row>
    <row r="26" spans="1:45" s="64" customFormat="1" ht="23.1" customHeight="1">
      <c r="A26" s="65" t="s">
        <v>227</v>
      </c>
      <c r="B26" s="65" t="s">
        <v>0</v>
      </c>
      <c r="C26" s="59" t="s">
        <v>76</v>
      </c>
      <c r="D26" s="60">
        <v>1</v>
      </c>
      <c r="E26" s="66">
        <f>내역서!F100</f>
        <v>0</v>
      </c>
      <c r="F26" s="66">
        <f t="shared" si="1"/>
        <v>0</v>
      </c>
      <c r="G26" s="66">
        <f>내역서!H100</f>
        <v>0</v>
      </c>
      <c r="H26" s="66">
        <f t="shared" si="2"/>
        <v>0</v>
      </c>
      <c r="I26" s="66">
        <f>내역서!J100</f>
        <v>0</v>
      </c>
      <c r="J26" s="66">
        <f t="shared" si="3"/>
        <v>0</v>
      </c>
      <c r="K26" s="66">
        <f t="shared" si="4"/>
        <v>0</v>
      </c>
      <c r="L26" s="66">
        <f t="shared" si="4"/>
        <v>0</v>
      </c>
      <c r="M26" s="67"/>
      <c r="Q26" s="64">
        <v>1</v>
      </c>
      <c r="R26" s="64">
        <f>D26*내역서!R100</f>
        <v>0</v>
      </c>
      <c r="S26" s="64">
        <f>D26*내역서!S100</f>
        <v>0</v>
      </c>
      <c r="T26" s="64">
        <f>D26*내역서!T100</f>
        <v>0</v>
      </c>
      <c r="U26" s="64">
        <f>D26*내역서!U100</f>
        <v>0</v>
      </c>
      <c r="V26" s="64">
        <f>D26*내역서!V100</f>
        <v>0</v>
      </c>
      <c r="W26" s="64">
        <f>D26*내역서!W100</f>
        <v>0</v>
      </c>
      <c r="X26" s="64">
        <f>D26*내역서!X100</f>
        <v>0</v>
      </c>
      <c r="Y26" s="64">
        <f>D26*내역서!Y100</f>
        <v>0</v>
      </c>
      <c r="Z26" s="64">
        <f>D26*내역서!Z100</f>
        <v>0</v>
      </c>
      <c r="AA26" s="64">
        <f>D26*내역서!AA100</f>
        <v>0</v>
      </c>
      <c r="AB26" s="64">
        <f>D26*내역서!AB100</f>
        <v>0</v>
      </c>
      <c r="AC26" s="64">
        <f>D26*내역서!AC100</f>
        <v>0</v>
      </c>
      <c r="AD26" s="64">
        <f>D26*내역서!AD100</f>
        <v>0</v>
      </c>
      <c r="AE26" s="64">
        <f>D26*내역서!AE100</f>
        <v>0</v>
      </c>
      <c r="AF26" s="64">
        <f>D26*내역서!AF100</f>
        <v>0</v>
      </c>
      <c r="AG26" s="64">
        <f>D26*내역서!AG100</f>
        <v>0</v>
      </c>
      <c r="AH26" s="64">
        <f>D26*내역서!AH100</f>
        <v>0</v>
      </c>
      <c r="AI26" s="64">
        <f>D26*내역서!AI100</f>
        <v>0</v>
      </c>
      <c r="AJ26" s="64">
        <f>D26*내역서!AJ100</f>
        <v>0</v>
      </c>
      <c r="AK26" s="64">
        <f>D26*내역서!AK100</f>
        <v>0</v>
      </c>
      <c r="AL26" s="64">
        <f>D26*내역서!AL100</f>
        <v>0</v>
      </c>
      <c r="AM26" s="64">
        <f>D26*내역서!AM100</f>
        <v>0</v>
      </c>
      <c r="AN26" s="64">
        <f>D26*내역서!AN100</f>
        <v>0</v>
      </c>
      <c r="AO26" s="64">
        <f>D26*내역서!AO100</f>
        <v>0</v>
      </c>
      <c r="AP26" s="64">
        <f>D26*내역서!AP100</f>
        <v>0</v>
      </c>
      <c r="AQ26" s="64">
        <f>D26*내역서!AQ100</f>
        <v>0</v>
      </c>
    </row>
    <row r="27" spans="1:45" s="64" customFormat="1" ht="23.1" customHeight="1">
      <c r="A27" s="65" t="s">
        <v>228</v>
      </c>
      <c r="B27" s="65" t="s">
        <v>0</v>
      </c>
      <c r="C27" s="59" t="s">
        <v>76</v>
      </c>
      <c r="D27" s="60">
        <v>1</v>
      </c>
      <c r="E27" s="66">
        <f>내역서!F116</f>
        <v>0</v>
      </c>
      <c r="F27" s="66">
        <f t="shared" si="1"/>
        <v>0</v>
      </c>
      <c r="G27" s="66">
        <f>내역서!H116</f>
        <v>0</v>
      </c>
      <c r="H27" s="66">
        <f t="shared" si="2"/>
        <v>0</v>
      </c>
      <c r="I27" s="66">
        <f>내역서!J116</f>
        <v>0</v>
      </c>
      <c r="J27" s="66">
        <f t="shared" si="3"/>
        <v>0</v>
      </c>
      <c r="K27" s="66">
        <f t="shared" si="4"/>
        <v>0</v>
      </c>
      <c r="L27" s="66">
        <f t="shared" si="4"/>
        <v>0</v>
      </c>
      <c r="M27" s="67"/>
      <c r="Q27" s="64">
        <v>1</v>
      </c>
      <c r="R27" s="64">
        <f>D27*내역서!R116</f>
        <v>0</v>
      </c>
      <c r="S27" s="64">
        <f>D27*내역서!S116</f>
        <v>0</v>
      </c>
      <c r="T27" s="64">
        <f>D27*내역서!T116</f>
        <v>0</v>
      </c>
      <c r="U27" s="64">
        <f>D27*내역서!U116</f>
        <v>0</v>
      </c>
      <c r="V27" s="64">
        <f>D27*내역서!V116</f>
        <v>0</v>
      </c>
      <c r="W27" s="64">
        <f>D27*내역서!W116</f>
        <v>0</v>
      </c>
      <c r="X27" s="64">
        <f>D27*내역서!X116</f>
        <v>0</v>
      </c>
      <c r="Y27" s="64">
        <f>D27*내역서!Y116</f>
        <v>0</v>
      </c>
      <c r="Z27" s="64">
        <f>D27*내역서!Z116</f>
        <v>0</v>
      </c>
      <c r="AA27" s="64">
        <f>D27*내역서!AA116</f>
        <v>0</v>
      </c>
      <c r="AB27" s="64">
        <f>D27*내역서!AB116</f>
        <v>0</v>
      </c>
      <c r="AC27" s="64">
        <f>D27*내역서!AC116</f>
        <v>0</v>
      </c>
      <c r="AD27" s="64">
        <f>D27*내역서!AD116</f>
        <v>0</v>
      </c>
      <c r="AE27" s="64">
        <f>D27*내역서!AE116</f>
        <v>0</v>
      </c>
      <c r="AF27" s="64">
        <f>D27*내역서!AF116</f>
        <v>0</v>
      </c>
      <c r="AG27" s="64">
        <f>D27*내역서!AG116</f>
        <v>0</v>
      </c>
      <c r="AH27" s="64">
        <f>D27*내역서!AH116</f>
        <v>0</v>
      </c>
      <c r="AI27" s="64">
        <f>D27*내역서!AI116</f>
        <v>0</v>
      </c>
      <c r="AJ27" s="64">
        <f>D27*내역서!AJ116</f>
        <v>0</v>
      </c>
      <c r="AK27" s="64">
        <f>D27*내역서!AK116</f>
        <v>0</v>
      </c>
      <c r="AL27" s="64">
        <f>D27*내역서!AL116</f>
        <v>0</v>
      </c>
      <c r="AM27" s="64">
        <f>D27*내역서!AM116</f>
        <v>0</v>
      </c>
      <c r="AN27" s="64">
        <f>D27*내역서!AN116</f>
        <v>0</v>
      </c>
      <c r="AO27" s="64">
        <f>D27*내역서!AO116</f>
        <v>0</v>
      </c>
      <c r="AP27" s="64">
        <f>D27*내역서!AP116</f>
        <v>0</v>
      </c>
      <c r="AQ27" s="64">
        <f>D27*내역서!AQ116</f>
        <v>0</v>
      </c>
    </row>
    <row r="28" spans="1:45" s="64" customFormat="1" ht="23.1" customHeight="1">
      <c r="A28" s="65" t="s">
        <v>229</v>
      </c>
      <c r="B28" s="65" t="s">
        <v>0</v>
      </c>
      <c r="C28" s="59" t="s">
        <v>76</v>
      </c>
      <c r="D28" s="60">
        <v>1</v>
      </c>
      <c r="E28" s="66">
        <f>내역서!F132</f>
        <v>0</v>
      </c>
      <c r="F28" s="66">
        <f t="shared" si="1"/>
        <v>0</v>
      </c>
      <c r="G28" s="66">
        <f>내역서!H132</f>
        <v>0</v>
      </c>
      <c r="H28" s="66">
        <f t="shared" si="2"/>
        <v>0</v>
      </c>
      <c r="I28" s="66">
        <f>내역서!J132</f>
        <v>0</v>
      </c>
      <c r="J28" s="66">
        <f t="shared" si="3"/>
        <v>0</v>
      </c>
      <c r="K28" s="66">
        <f t="shared" si="4"/>
        <v>0</v>
      </c>
      <c r="L28" s="66">
        <f t="shared" si="4"/>
        <v>0</v>
      </c>
      <c r="M28" s="67"/>
      <c r="Q28" s="64">
        <v>1</v>
      </c>
      <c r="R28" s="64">
        <f>D28*내역서!R132</f>
        <v>0</v>
      </c>
      <c r="S28" s="64">
        <f>D28*내역서!S132</f>
        <v>0</v>
      </c>
      <c r="T28" s="64">
        <f>D28*내역서!T132</f>
        <v>0</v>
      </c>
      <c r="U28" s="64">
        <f>D28*내역서!U132</f>
        <v>0</v>
      </c>
      <c r="V28" s="64">
        <f>D28*내역서!V132</f>
        <v>0</v>
      </c>
      <c r="W28" s="64">
        <f>D28*내역서!W132</f>
        <v>0</v>
      </c>
      <c r="X28" s="64">
        <f>D28*내역서!X132</f>
        <v>0</v>
      </c>
      <c r="Y28" s="64">
        <f>D28*내역서!Y132</f>
        <v>0</v>
      </c>
      <c r="Z28" s="64">
        <f>D28*내역서!Z132</f>
        <v>0</v>
      </c>
      <c r="AA28" s="64">
        <f>D28*내역서!AA132</f>
        <v>0</v>
      </c>
      <c r="AB28" s="64">
        <f>D28*내역서!AB132</f>
        <v>0</v>
      </c>
      <c r="AC28" s="64">
        <f>D28*내역서!AC132</f>
        <v>0</v>
      </c>
      <c r="AD28" s="64">
        <f>D28*내역서!AD132</f>
        <v>0</v>
      </c>
      <c r="AE28" s="64">
        <f>D28*내역서!AE132</f>
        <v>0</v>
      </c>
      <c r="AF28" s="64">
        <f>D28*내역서!AF132</f>
        <v>0</v>
      </c>
      <c r="AG28" s="64">
        <f>D28*내역서!AG132</f>
        <v>0</v>
      </c>
      <c r="AH28" s="64">
        <f>D28*내역서!AH132</f>
        <v>0</v>
      </c>
      <c r="AI28" s="64">
        <f>D28*내역서!AI132</f>
        <v>0</v>
      </c>
      <c r="AJ28" s="64">
        <f>D28*내역서!AJ132</f>
        <v>0</v>
      </c>
      <c r="AK28" s="64">
        <f>D28*내역서!AK132</f>
        <v>0</v>
      </c>
      <c r="AL28" s="64">
        <f>D28*내역서!AL132</f>
        <v>0</v>
      </c>
      <c r="AM28" s="64">
        <f>D28*내역서!AM132</f>
        <v>0</v>
      </c>
      <c r="AN28" s="64">
        <f>D28*내역서!AN132</f>
        <v>0</v>
      </c>
      <c r="AO28" s="64">
        <f>D28*내역서!AO132</f>
        <v>0</v>
      </c>
      <c r="AP28" s="64">
        <f>D28*내역서!AP132</f>
        <v>0</v>
      </c>
      <c r="AQ28" s="64">
        <f>D28*내역서!AQ132</f>
        <v>0</v>
      </c>
    </row>
    <row r="29" spans="1:45" s="64" customFormat="1" ht="23.1" customHeight="1">
      <c r="A29" s="65" t="s">
        <v>230</v>
      </c>
      <c r="B29" s="65" t="s">
        <v>0</v>
      </c>
      <c r="C29" s="59" t="s">
        <v>76</v>
      </c>
      <c r="D29" s="60">
        <v>1</v>
      </c>
      <c r="E29" s="66">
        <f>내역서!F148</f>
        <v>0</v>
      </c>
      <c r="F29" s="66">
        <f t="shared" si="1"/>
        <v>0</v>
      </c>
      <c r="G29" s="66">
        <f>내역서!H148</f>
        <v>0</v>
      </c>
      <c r="H29" s="66">
        <f t="shared" si="2"/>
        <v>0</v>
      </c>
      <c r="I29" s="66">
        <f>내역서!J148</f>
        <v>0</v>
      </c>
      <c r="J29" s="66">
        <f t="shared" si="3"/>
        <v>0</v>
      </c>
      <c r="K29" s="66">
        <f t="shared" si="4"/>
        <v>0</v>
      </c>
      <c r="L29" s="66">
        <f t="shared" si="4"/>
        <v>0</v>
      </c>
      <c r="M29" s="65" t="s">
        <v>159</v>
      </c>
      <c r="R29" s="64">
        <f>D29*내역서!R148</f>
        <v>0</v>
      </c>
      <c r="S29" s="64">
        <f>D29*내역서!S148</f>
        <v>0</v>
      </c>
      <c r="T29" s="64">
        <f>D29*내역서!T148</f>
        <v>0</v>
      </c>
      <c r="U29" s="64">
        <f>D29*내역서!U148</f>
        <v>0</v>
      </c>
      <c r="V29" s="64">
        <f>D29*내역서!V148</f>
        <v>0</v>
      </c>
      <c r="W29" s="64">
        <f>D29*내역서!W148</f>
        <v>0</v>
      </c>
      <c r="X29" s="64">
        <f>D29*내역서!X148</f>
        <v>0</v>
      </c>
      <c r="Y29" s="64">
        <f>D29*내역서!Y148</f>
        <v>0</v>
      </c>
      <c r="Z29" s="64">
        <f>D29*내역서!Z148</f>
        <v>0</v>
      </c>
      <c r="AA29" s="64">
        <f>D29*내역서!AA148</f>
        <v>0</v>
      </c>
      <c r="AB29" s="64">
        <f>D29*내역서!AB148</f>
        <v>0</v>
      </c>
      <c r="AC29" s="64">
        <f>D29*내역서!AC148</f>
        <v>0</v>
      </c>
      <c r="AD29" s="64">
        <f>D29*내역서!AD148</f>
        <v>0</v>
      </c>
      <c r="AE29" s="64">
        <f>D29*내역서!AE148</f>
        <v>0</v>
      </c>
      <c r="AF29" s="64">
        <f>D29*내역서!AF148</f>
        <v>0</v>
      </c>
      <c r="AG29" s="64">
        <f>D29*내역서!AG148</f>
        <v>0</v>
      </c>
      <c r="AH29" s="64">
        <f>D29*내역서!AH148</f>
        <v>0</v>
      </c>
      <c r="AI29" s="64">
        <f>D29*내역서!AI148</f>
        <v>0</v>
      </c>
      <c r="AJ29" s="64">
        <f>D29*내역서!AJ148</f>
        <v>0</v>
      </c>
      <c r="AK29" s="64">
        <f>D29*내역서!AK148</f>
        <v>0</v>
      </c>
      <c r="AL29" s="64">
        <f>D29*내역서!AL148</f>
        <v>0</v>
      </c>
      <c r="AM29" s="64">
        <f>D29*내역서!AM148</f>
        <v>0</v>
      </c>
      <c r="AN29" s="64">
        <f>D29*내역서!AN148</f>
        <v>0</v>
      </c>
      <c r="AO29" s="64">
        <f>D29*내역서!AO148</f>
        <v>0</v>
      </c>
      <c r="AP29" s="64">
        <f>D29*내역서!AP148</f>
        <v>0</v>
      </c>
      <c r="AQ29" s="64">
        <f>D29*내역서!AQ148</f>
        <v>0</v>
      </c>
    </row>
    <row r="30" spans="1:45" s="64" customFormat="1" ht="23.1" customHeight="1">
      <c r="A30" s="67"/>
      <c r="B30" s="67"/>
      <c r="C30" s="60"/>
      <c r="D30" s="60"/>
      <c r="E30" s="66"/>
      <c r="F30" s="66"/>
      <c r="G30" s="66"/>
      <c r="H30" s="66"/>
      <c r="I30" s="66"/>
      <c r="J30" s="66"/>
      <c r="K30" s="66"/>
      <c r="L30" s="66"/>
      <c r="M30" s="67"/>
    </row>
    <row r="31" spans="1:45" s="64" customFormat="1" ht="23.1" customHeight="1">
      <c r="A31" s="67"/>
      <c r="B31" s="67"/>
      <c r="C31" s="60"/>
      <c r="D31" s="60"/>
      <c r="E31" s="66"/>
      <c r="F31" s="66"/>
      <c r="G31" s="66"/>
      <c r="H31" s="66"/>
      <c r="I31" s="66"/>
      <c r="J31" s="66"/>
      <c r="K31" s="66"/>
      <c r="L31" s="66"/>
      <c r="M31" s="67"/>
    </row>
    <row r="32" spans="1:45" s="64" customFormat="1" ht="23.1" customHeight="1">
      <c r="A32" s="67"/>
      <c r="B32" s="67"/>
      <c r="C32" s="60"/>
      <c r="D32" s="60"/>
      <c r="E32" s="66"/>
      <c r="F32" s="66"/>
      <c r="G32" s="66"/>
      <c r="H32" s="66"/>
      <c r="I32" s="66"/>
      <c r="J32" s="66"/>
      <c r="K32" s="66"/>
      <c r="L32" s="66"/>
      <c r="M32" s="67"/>
    </row>
    <row r="33" spans="1:45" s="64" customFormat="1" ht="23.1" customHeight="1">
      <c r="A33" s="67"/>
      <c r="B33" s="67"/>
      <c r="C33" s="60"/>
      <c r="D33" s="60"/>
      <c r="E33" s="66"/>
      <c r="F33" s="66"/>
      <c r="G33" s="66"/>
      <c r="H33" s="66"/>
      <c r="I33" s="66"/>
      <c r="J33" s="66"/>
      <c r="K33" s="66"/>
      <c r="L33" s="66"/>
      <c r="M33" s="67"/>
    </row>
    <row r="34" spans="1:45" s="64" customFormat="1" ht="23.1" customHeight="1">
      <c r="A34" s="67"/>
      <c r="B34" s="67"/>
      <c r="C34" s="60"/>
      <c r="D34" s="60"/>
      <c r="E34" s="66"/>
      <c r="F34" s="66"/>
      <c r="G34" s="66"/>
      <c r="H34" s="66"/>
      <c r="I34" s="66"/>
      <c r="J34" s="66"/>
      <c r="K34" s="66"/>
      <c r="L34" s="66"/>
      <c r="M34" s="67"/>
    </row>
    <row r="35" spans="1:45" s="64" customFormat="1" ht="23.1" customHeight="1">
      <c r="A35" s="67"/>
      <c r="B35" s="67"/>
      <c r="C35" s="60"/>
      <c r="D35" s="60"/>
      <c r="E35" s="66"/>
      <c r="F35" s="66"/>
      <c r="G35" s="66"/>
      <c r="H35" s="66"/>
      <c r="I35" s="66"/>
      <c r="J35" s="66"/>
      <c r="K35" s="66"/>
      <c r="L35" s="66"/>
      <c r="M35" s="67"/>
    </row>
    <row r="36" spans="1:45" s="64" customFormat="1" ht="23.1" customHeight="1">
      <c r="A36" s="57" t="s">
        <v>77</v>
      </c>
      <c r="B36" s="68"/>
      <c r="C36" s="58"/>
      <c r="D36" s="58"/>
      <c r="E36" s="54"/>
      <c r="F36" s="54">
        <f>SUMIF(Q22:Q29, "1", F22:F29)</f>
        <v>0</v>
      </c>
      <c r="G36" s="54"/>
      <c r="H36" s="54">
        <f>SUMIF(Q22:Q29, "1", H22:H29)</f>
        <v>0</v>
      </c>
      <c r="I36" s="54"/>
      <c r="J36" s="54">
        <f>SUMIF(Q22:Q29, "1", J22:J29)</f>
        <v>0</v>
      </c>
      <c r="K36" s="54"/>
      <c r="L36" s="54">
        <f>F36+H36+J36</f>
        <v>0</v>
      </c>
      <c r="M36" s="68"/>
      <c r="R36" s="64">
        <f t="shared" ref="R36:AS36" si="5">SUM(R22:R29)</f>
        <v>0</v>
      </c>
      <c r="S36" s="64">
        <f t="shared" si="5"/>
        <v>0</v>
      </c>
      <c r="T36" s="64">
        <f t="shared" si="5"/>
        <v>0</v>
      </c>
      <c r="U36" s="64">
        <f t="shared" si="5"/>
        <v>0</v>
      </c>
      <c r="V36" s="64">
        <f t="shared" si="5"/>
        <v>0</v>
      </c>
      <c r="W36" s="64">
        <f t="shared" si="5"/>
        <v>0</v>
      </c>
      <c r="X36" s="64">
        <f t="shared" si="5"/>
        <v>0</v>
      </c>
      <c r="Y36" s="64">
        <f t="shared" si="5"/>
        <v>0</v>
      </c>
      <c r="Z36" s="64">
        <f t="shared" si="5"/>
        <v>0</v>
      </c>
      <c r="AA36" s="64">
        <f t="shared" si="5"/>
        <v>0</v>
      </c>
      <c r="AB36" s="64">
        <f t="shared" si="5"/>
        <v>0</v>
      </c>
      <c r="AC36" s="64">
        <f t="shared" si="5"/>
        <v>0</v>
      </c>
      <c r="AD36" s="64">
        <f t="shared" si="5"/>
        <v>0</v>
      </c>
      <c r="AE36" s="64">
        <f t="shared" si="5"/>
        <v>0</v>
      </c>
      <c r="AF36" s="64">
        <f t="shared" si="5"/>
        <v>0</v>
      </c>
      <c r="AG36" s="64">
        <f t="shared" si="5"/>
        <v>0</v>
      </c>
      <c r="AH36" s="64">
        <f t="shared" si="5"/>
        <v>0</v>
      </c>
      <c r="AI36" s="64">
        <f t="shared" si="5"/>
        <v>0</v>
      </c>
      <c r="AJ36" s="64">
        <f t="shared" si="5"/>
        <v>0</v>
      </c>
      <c r="AK36" s="64">
        <f t="shared" si="5"/>
        <v>0</v>
      </c>
      <c r="AL36" s="64">
        <f t="shared" si="5"/>
        <v>0</v>
      </c>
      <c r="AM36" s="64">
        <f t="shared" si="5"/>
        <v>0</v>
      </c>
      <c r="AN36" s="64">
        <f t="shared" si="5"/>
        <v>0</v>
      </c>
      <c r="AO36" s="64">
        <f t="shared" si="5"/>
        <v>0</v>
      </c>
      <c r="AP36" s="64">
        <f t="shared" si="5"/>
        <v>0</v>
      </c>
      <c r="AQ36" s="64">
        <f t="shared" si="5"/>
        <v>0</v>
      </c>
      <c r="AR36" s="64">
        <f t="shared" si="5"/>
        <v>0</v>
      </c>
      <c r="AS36" s="64">
        <f t="shared" si="5"/>
        <v>0</v>
      </c>
    </row>
    <row r="37" spans="1:45" s="64" customFormat="1" ht="15.95" customHeight="1">
      <c r="A37" s="69"/>
      <c r="B37" s="69"/>
      <c r="C37" s="70"/>
      <c r="D37" s="70"/>
      <c r="E37" s="71"/>
      <c r="F37" s="71"/>
      <c r="G37" s="71"/>
      <c r="H37" s="71"/>
      <c r="I37" s="71"/>
      <c r="J37" s="71"/>
      <c r="K37" s="71"/>
      <c r="L37" s="71"/>
      <c r="M37" s="69"/>
    </row>
    <row r="38" spans="1:45" ht="15.95" customHeight="1"/>
    <row r="39" spans="1:45" ht="15.95" customHeight="1"/>
    <row r="40" spans="1:45" ht="15.95" customHeight="1"/>
    <row r="41" spans="1:45" ht="15.95" customHeight="1"/>
    <row r="42" spans="1:45" ht="15.95" customHeight="1"/>
    <row r="43" spans="1:45" ht="15.95" customHeight="1"/>
    <row r="44" spans="1:45" ht="15.95" customHeight="1"/>
    <row r="45" spans="1:45" ht="15.95" customHeight="1"/>
    <row r="46" spans="1:45" ht="15.95" customHeight="1"/>
    <row r="47" spans="1:45" ht="15.95" customHeight="1"/>
    <row r="48" spans="1:45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1" type="noConversion"/>
  <conditionalFormatting sqref="A5:M36">
    <cfRule type="containsText" dxfId="3" priority="1" stopIfTrue="1" operator="containsText" text=".">
      <formula>NOT(ISERROR(SEARCH(".",A5)))</formula>
    </cfRule>
    <cfRule type="notContainsText" dxfId="2" priority="2" stopIfTrue="1" operator="notContains" text=".">
      <formula>ISERROR(SEARCH(".",A5))</formula>
    </cfRule>
  </conditionalFormatting>
  <pageMargins left="0.73935147870295737" right="0" top="0.42439084878169753" bottom="0.1388888888888889" header="0.3" footer="0.1388888888888889"/>
  <pageSetup paperSize="9" orientation="landscape" r:id="rId1"/>
  <rowBreaks count="2" manualBreakCount="2">
    <brk id="20" max="12" man="1"/>
    <brk id="3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B7"/>
  </sheetPr>
  <dimension ref="A1:AS555"/>
  <sheetViews>
    <sheetView tabSelected="1" view="pageBreakPreview" zoomScaleNormal="100" zoomScaleSheetLayoutView="100" workbookViewId="0">
      <pane xSplit="4" ySplit="4" topLeftCell="E5" activePane="bottomRight" state="frozen"/>
      <selection activeCell="S45" sqref="S45"/>
      <selection pane="topRight" activeCell="S45" sqref="S45"/>
      <selection pane="bottomLeft" activeCell="S45" sqref="S45"/>
      <selection pane="bottomRight" activeCell="M134" sqref="M134:M135"/>
    </sheetView>
  </sheetViews>
  <sheetFormatPr defaultColWidth="9" defaultRowHeight="16.5"/>
  <cols>
    <col min="1" max="2" width="20.625" style="43" customWidth="1"/>
    <col min="3" max="3" width="4.625" style="44" customWidth="1"/>
    <col min="4" max="4" width="6.625" style="45" customWidth="1"/>
    <col min="5" max="5" width="8.25" style="45" bestFit="1" customWidth="1"/>
    <col min="6" max="6" width="9.625" style="45" customWidth="1"/>
    <col min="7" max="7" width="6.625" style="45" customWidth="1"/>
    <col min="8" max="8" width="9.625" style="45" customWidth="1"/>
    <col min="9" max="9" width="6.625" style="45" customWidth="1"/>
    <col min="10" max="10" width="9.625" style="45" customWidth="1"/>
    <col min="11" max="11" width="6.625" style="45" customWidth="1"/>
    <col min="12" max="12" width="9.625" style="45" customWidth="1"/>
    <col min="13" max="13" width="8.625" style="45" customWidth="1"/>
    <col min="14" max="38" width="9" hidden="1" customWidth="1"/>
    <col min="39" max="45" width="0" hidden="1" customWidth="1"/>
  </cols>
  <sheetData>
    <row r="1" spans="1:45" ht="30" customHeight="1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45" ht="23.1" customHeight="1">
      <c r="A2" s="98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45" s="64" customFormat="1" ht="23.1" customHeight="1">
      <c r="A3" s="106" t="s">
        <v>84</v>
      </c>
      <c r="B3" s="106" t="s">
        <v>85</v>
      </c>
      <c r="C3" s="106" t="s">
        <v>62</v>
      </c>
      <c r="D3" s="106" t="s">
        <v>69</v>
      </c>
      <c r="E3" s="106" t="s">
        <v>78</v>
      </c>
      <c r="F3" s="106"/>
      <c r="G3" s="106" t="s">
        <v>79</v>
      </c>
      <c r="H3" s="106"/>
      <c r="I3" s="106" t="s">
        <v>80</v>
      </c>
      <c r="J3" s="106"/>
      <c r="K3" s="106" t="s">
        <v>81</v>
      </c>
      <c r="L3" s="106"/>
      <c r="M3" s="106" t="s">
        <v>63</v>
      </c>
    </row>
    <row r="4" spans="1:45" s="64" customFormat="1" ht="23.1" customHeight="1">
      <c r="A4" s="106"/>
      <c r="B4" s="106"/>
      <c r="C4" s="106"/>
      <c r="D4" s="106"/>
      <c r="E4" s="46" t="s">
        <v>70</v>
      </c>
      <c r="F4" s="46" t="s">
        <v>107</v>
      </c>
      <c r="G4" s="46" t="s">
        <v>70</v>
      </c>
      <c r="H4" s="46" t="s">
        <v>107</v>
      </c>
      <c r="I4" s="46" t="s">
        <v>70</v>
      </c>
      <c r="J4" s="46" t="s">
        <v>107</v>
      </c>
      <c r="K4" s="46" t="s">
        <v>70</v>
      </c>
      <c r="L4" s="46" t="s">
        <v>107</v>
      </c>
      <c r="M4" s="106"/>
      <c r="N4" s="64" t="s">
        <v>71</v>
      </c>
      <c r="O4" s="64" t="s">
        <v>72</v>
      </c>
      <c r="P4" s="64" t="s">
        <v>73</v>
      </c>
      <c r="Q4" s="64" t="s">
        <v>74</v>
      </c>
      <c r="R4" s="64" t="s">
        <v>75</v>
      </c>
      <c r="S4" s="64" t="s">
        <v>86</v>
      </c>
      <c r="T4" s="64" t="s">
        <v>87</v>
      </c>
      <c r="U4" s="64" t="s">
        <v>88</v>
      </c>
      <c r="V4" s="64" t="s">
        <v>89</v>
      </c>
      <c r="W4" s="64" t="s">
        <v>90</v>
      </c>
      <c r="X4" s="64" t="s">
        <v>91</v>
      </c>
      <c r="Y4" s="64" t="s">
        <v>82</v>
      </c>
      <c r="Z4" s="64" t="s">
        <v>92</v>
      </c>
      <c r="AA4" s="64" t="s">
        <v>93</v>
      </c>
      <c r="AB4" s="64" t="s">
        <v>94</v>
      </c>
      <c r="AC4" s="64" t="s">
        <v>214</v>
      </c>
      <c r="AD4" s="64" t="s">
        <v>157</v>
      </c>
      <c r="AE4" s="64" t="s">
        <v>158</v>
      </c>
      <c r="AF4" s="64" t="s">
        <v>215</v>
      </c>
      <c r="AG4" s="64" t="s">
        <v>216</v>
      </c>
      <c r="AH4" s="64" t="s">
        <v>217</v>
      </c>
      <c r="AI4" s="64" t="s">
        <v>95</v>
      </c>
      <c r="AJ4" s="64" t="s">
        <v>99</v>
      </c>
      <c r="AK4" s="64" t="s">
        <v>96</v>
      </c>
      <c r="AL4" s="64" t="s">
        <v>218</v>
      </c>
      <c r="AM4" s="64" t="s">
        <v>219</v>
      </c>
      <c r="AN4" s="64" t="s">
        <v>220</v>
      </c>
      <c r="AO4" s="64" t="s">
        <v>221</v>
      </c>
      <c r="AP4" s="64" t="s">
        <v>222</v>
      </c>
      <c r="AQ4" s="64" t="s">
        <v>97</v>
      </c>
      <c r="AR4" s="64" t="s">
        <v>206</v>
      </c>
      <c r="AS4" s="64" t="s">
        <v>207</v>
      </c>
    </row>
    <row r="5" spans="1:45" s="64" customFormat="1" ht="23.1" customHeight="1">
      <c r="A5" s="118" t="s">
        <v>223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45" s="64" customFormat="1" ht="23.1" customHeight="1">
      <c r="A6" s="65" t="s">
        <v>146</v>
      </c>
      <c r="B6" s="65" t="s">
        <v>138</v>
      </c>
      <c r="C6" s="59" t="s">
        <v>64</v>
      </c>
      <c r="D6" s="66">
        <v>67.2</v>
      </c>
      <c r="E6" s="66"/>
      <c r="F6" s="66">
        <f>ROUNDDOWN(D6*E6, 0)</f>
        <v>0</v>
      </c>
      <c r="G6" s="66"/>
      <c r="H6" s="66">
        <f>ROUNDDOWN(D6*G6, 0)</f>
        <v>0</v>
      </c>
      <c r="I6" s="66"/>
      <c r="J6" s="66">
        <f>ROUNDDOWN(D6*I6, 0)</f>
        <v>0</v>
      </c>
      <c r="K6" s="66">
        <f t="shared" ref="K6:L8" si="0">E6+G6+I6</f>
        <v>0</v>
      </c>
      <c r="L6" s="66">
        <f t="shared" si="0"/>
        <v>0</v>
      </c>
      <c r="M6" s="72"/>
      <c r="O6" s="64" t="str">
        <f>""</f>
        <v/>
      </c>
      <c r="P6" s="73" t="s">
        <v>75</v>
      </c>
      <c r="Q6" s="64">
        <v>1</v>
      </c>
      <c r="R6" s="64">
        <f>IF(P6="기계경비", J6, 0)</f>
        <v>0</v>
      </c>
      <c r="S6" s="64">
        <f>IF(P6="운반비", J6, 0)</f>
        <v>0</v>
      </c>
      <c r="T6" s="64">
        <f>IF(P6="작업부산물", F6, 0)</f>
        <v>0</v>
      </c>
      <c r="U6" s="64">
        <f>IF(P6="관급", F6, 0)</f>
        <v>0</v>
      </c>
      <c r="V6" s="64">
        <f>IF(P6="외주비", J6, 0)</f>
        <v>0</v>
      </c>
      <c r="W6" s="64">
        <f>IF(P6="장비비", J6, 0)</f>
        <v>0</v>
      </c>
      <c r="X6" s="64">
        <f>IF(P6="폐기물처리비", J6, 0)</f>
        <v>0</v>
      </c>
      <c r="Y6" s="64">
        <f>IF(P6="가설비", J6, 0)</f>
        <v>0</v>
      </c>
      <c r="Z6" s="64">
        <f>IF(P6="잡비제외분", F6, 0)</f>
        <v>0</v>
      </c>
      <c r="AA6" s="64">
        <f>IF(P6="사급자재대", L6, 0)</f>
        <v>0</v>
      </c>
      <c r="AB6" s="64">
        <f>IF(P6="관급자재대", L6, 0)</f>
        <v>0</v>
      </c>
      <c r="AC6" s="64">
        <f>IF(P6="고철대공제", L6, 0)</f>
        <v>0</v>
      </c>
      <c r="AD6" s="64">
        <f>IF(P6="사용자항목2", L6, 0)</f>
        <v>0</v>
      </c>
      <c r="AE6" s="64">
        <f>IF(P6="사용자항목3", L6, 0)</f>
        <v>0</v>
      </c>
      <c r="AF6" s="64">
        <f>IF(P6="도급자관급자재대", L6, 0)</f>
        <v>0</v>
      </c>
      <c r="AG6" s="64">
        <f>IF(P6="관급자관급자재대", L6, 0)</f>
        <v>0</v>
      </c>
      <c r="AH6" s="64">
        <f>IF(P6="재해예방기술지도", L6, 0)</f>
        <v>0</v>
      </c>
      <c r="AI6" s="64">
        <f>IF(P6="사용자항목7", L6, 0)</f>
        <v>0</v>
      </c>
      <c r="AJ6" s="64">
        <f>IF(P6="사용자항목8", L6, 0)</f>
        <v>0</v>
      </c>
      <c r="AK6" s="64">
        <f>IF(P6="사용자항목9", L6, 0)</f>
        <v>0</v>
      </c>
      <c r="AL6" s="64">
        <f>IF(P6="사용자항목10", L6, 0)</f>
        <v>0</v>
      </c>
      <c r="AM6" s="64">
        <f>IF(P6="사용자항목11", L6, 0)</f>
        <v>0</v>
      </c>
      <c r="AN6" s="64">
        <f>IF(P6="사용자항목12", L6, 0)</f>
        <v>0</v>
      </c>
      <c r="AO6" s="64">
        <f>IF(P6="사용자항목13", L6, 0)</f>
        <v>0</v>
      </c>
      <c r="AP6" s="64">
        <f>IF(P6="사용자항목14", L6, 0)</f>
        <v>0</v>
      </c>
    </row>
    <row r="7" spans="1:45" s="64" customFormat="1" ht="23.1" customHeight="1">
      <c r="A7" s="65" t="s">
        <v>111</v>
      </c>
      <c r="B7" s="65" t="s">
        <v>108</v>
      </c>
      <c r="C7" s="59" t="s">
        <v>109</v>
      </c>
      <c r="D7" s="66">
        <v>1</v>
      </c>
      <c r="E7" s="66"/>
      <c r="F7" s="66">
        <f>ROUNDDOWN(D7*E7, 0)</f>
        <v>0</v>
      </c>
      <c r="G7" s="66"/>
      <c r="H7" s="66">
        <f>ROUNDDOWN(D7*G7, 0)</f>
        <v>0</v>
      </c>
      <c r="I7" s="66"/>
      <c r="J7" s="66">
        <f>ROUNDDOWN(D7*I7, 0)</f>
        <v>0</v>
      </c>
      <c r="K7" s="66">
        <f t="shared" si="0"/>
        <v>0</v>
      </c>
      <c r="L7" s="66">
        <f t="shared" si="0"/>
        <v>0</v>
      </c>
      <c r="M7" s="72"/>
      <c r="O7" s="64" t="str">
        <f>""</f>
        <v/>
      </c>
      <c r="P7" s="73" t="s">
        <v>75</v>
      </c>
      <c r="Q7" s="64">
        <v>1</v>
      </c>
      <c r="R7" s="64">
        <f>IF(P7="기계경비", J7, 0)</f>
        <v>0</v>
      </c>
      <c r="S7" s="64">
        <f>IF(P7="운반비", J7, 0)</f>
        <v>0</v>
      </c>
      <c r="T7" s="64">
        <f>IF(P7="작업부산물", F7, 0)</f>
        <v>0</v>
      </c>
      <c r="U7" s="64">
        <f>IF(P7="관급", F7, 0)</f>
        <v>0</v>
      </c>
      <c r="V7" s="64">
        <f>IF(P7="외주비", J7, 0)</f>
        <v>0</v>
      </c>
      <c r="W7" s="64">
        <f>IF(P7="장비비", J7, 0)</f>
        <v>0</v>
      </c>
      <c r="X7" s="64">
        <f>IF(P7="폐기물처리비", J7, 0)</f>
        <v>0</v>
      </c>
      <c r="Y7" s="64">
        <f>IF(P7="가설비", J7, 0)</f>
        <v>0</v>
      </c>
      <c r="Z7" s="64">
        <f>IF(P7="잡비제외분", F7, 0)</f>
        <v>0</v>
      </c>
      <c r="AA7" s="64">
        <f>IF(P7="사급자재대", L7, 0)</f>
        <v>0</v>
      </c>
      <c r="AB7" s="64">
        <f>IF(P7="관급자재대", L7, 0)</f>
        <v>0</v>
      </c>
      <c r="AC7" s="64">
        <f>IF(P7="고철대공제", L7, 0)</f>
        <v>0</v>
      </c>
      <c r="AD7" s="64">
        <f>IF(P7="사용자항목2", L7, 0)</f>
        <v>0</v>
      </c>
      <c r="AE7" s="64">
        <f>IF(P7="사용자항목3", L7, 0)</f>
        <v>0</v>
      </c>
      <c r="AF7" s="64">
        <f>IF(P7="도급자관급자재대", L7, 0)</f>
        <v>0</v>
      </c>
      <c r="AG7" s="64">
        <f>IF(P7="관급자관급자재대", L7, 0)</f>
        <v>0</v>
      </c>
      <c r="AH7" s="64">
        <f>IF(P7="재해예방기술지도", L7, 0)</f>
        <v>0</v>
      </c>
      <c r="AI7" s="64">
        <f>IF(P7="사용자항목7", L7, 0)</f>
        <v>0</v>
      </c>
      <c r="AJ7" s="64">
        <f>IF(P7="사용자항목8", L7, 0)</f>
        <v>0</v>
      </c>
      <c r="AK7" s="64">
        <f>IF(P7="사용자항목9", L7, 0)</f>
        <v>0</v>
      </c>
      <c r="AL7" s="64">
        <f>IF(P7="사용자항목10", L7, 0)</f>
        <v>0</v>
      </c>
      <c r="AM7" s="64">
        <f>IF(P7="사용자항목11", L7, 0)</f>
        <v>0</v>
      </c>
      <c r="AN7" s="64">
        <f>IF(P7="사용자항목12", L7, 0)</f>
        <v>0</v>
      </c>
      <c r="AO7" s="64">
        <f>IF(P7="사용자항목13", L7, 0)</f>
        <v>0</v>
      </c>
      <c r="AP7" s="64">
        <f>IF(P7="사용자항목14", L7, 0)</f>
        <v>0</v>
      </c>
    </row>
    <row r="8" spans="1:45" s="78" customFormat="1" ht="23.1" customHeight="1">
      <c r="A8" s="74" t="s">
        <v>103</v>
      </c>
      <c r="B8" s="74" t="s">
        <v>68</v>
      </c>
      <c r="C8" s="75" t="s">
        <v>67</v>
      </c>
      <c r="D8" s="76">
        <v>2</v>
      </c>
      <c r="E8" s="76"/>
      <c r="F8" s="76">
        <f>ROUNDDOWN(D8*E8, 0)</f>
        <v>0</v>
      </c>
      <c r="G8" s="76"/>
      <c r="H8" s="76">
        <f>ROUNDDOWN(D8*G8, 0)</f>
        <v>0</v>
      </c>
      <c r="I8" s="76"/>
      <c r="J8" s="76">
        <f>ROUNDDOWN(D8*I8, 0)</f>
        <v>0</v>
      </c>
      <c r="K8" s="76">
        <f t="shared" si="0"/>
        <v>0</v>
      </c>
      <c r="L8" s="76">
        <f t="shared" si="0"/>
        <v>0</v>
      </c>
      <c r="M8" s="77"/>
      <c r="O8" s="78" t="str">
        <f>""</f>
        <v/>
      </c>
      <c r="P8" s="79" t="s">
        <v>75</v>
      </c>
      <c r="Q8" s="78">
        <v>1</v>
      </c>
      <c r="R8" s="78">
        <f>IF(P8="기계경비", J8, 0)</f>
        <v>0</v>
      </c>
      <c r="S8" s="78">
        <f>IF(P8="운반비", J8, 0)</f>
        <v>0</v>
      </c>
      <c r="T8" s="78">
        <f>IF(P8="작업부산물", F8, 0)</f>
        <v>0</v>
      </c>
      <c r="U8" s="78">
        <f>IF(P8="관급", F8, 0)</f>
        <v>0</v>
      </c>
      <c r="V8" s="78">
        <f>IF(P8="외주비", J8, 0)</f>
        <v>0</v>
      </c>
      <c r="W8" s="78">
        <f>IF(P8="장비비", J8, 0)</f>
        <v>0</v>
      </c>
      <c r="X8" s="78">
        <f>IF(P8="폐기물처리비", J8, 0)</f>
        <v>0</v>
      </c>
      <c r="Y8" s="78">
        <f>IF(P8="가설비", J8, 0)</f>
        <v>0</v>
      </c>
      <c r="Z8" s="78">
        <f>IF(P8="잡비제외분", F8, 0)</f>
        <v>0</v>
      </c>
      <c r="AA8" s="78">
        <f>IF(P8="사급자재대", L8, 0)</f>
        <v>0</v>
      </c>
      <c r="AB8" s="78">
        <f>IF(P8="관급자재대", L8, 0)</f>
        <v>0</v>
      </c>
      <c r="AC8" s="78">
        <f>IF(P8="고철대공제", L8, 0)</f>
        <v>0</v>
      </c>
      <c r="AD8" s="78">
        <f>IF(P8="사용자항목2", L8, 0)</f>
        <v>0</v>
      </c>
      <c r="AE8" s="78">
        <f>IF(P8="사용자항목3", L8, 0)</f>
        <v>0</v>
      </c>
      <c r="AF8" s="78">
        <f>IF(P8="도급자관급자재대", L8, 0)</f>
        <v>0</v>
      </c>
      <c r="AG8" s="78">
        <f>IF(P8="관급자관급자재대", L8, 0)</f>
        <v>0</v>
      </c>
      <c r="AH8" s="78">
        <f>IF(P8="재해예방기술지도", L8, 0)</f>
        <v>0</v>
      </c>
      <c r="AI8" s="78">
        <f>IF(P8="사용자항목7", L8, 0)</f>
        <v>0</v>
      </c>
      <c r="AJ8" s="78">
        <f>IF(P8="사용자항목8", L8, 0)</f>
        <v>0</v>
      </c>
      <c r="AK8" s="78">
        <f>IF(P8="사용자항목9", L8, 0)</f>
        <v>0</v>
      </c>
      <c r="AL8" s="78">
        <f>IF(P8="사용자항목10", L8, 0)</f>
        <v>0</v>
      </c>
      <c r="AM8" s="78">
        <f>IF(P8="사용자항목11", L8, 0)</f>
        <v>0</v>
      </c>
      <c r="AN8" s="78">
        <f>IF(P8="사용자항목12", L8, 0)</f>
        <v>0</v>
      </c>
      <c r="AO8" s="78">
        <f>IF(P8="사용자항목13", L8, 0)</f>
        <v>0</v>
      </c>
      <c r="AP8" s="78">
        <f>IF(P8="사용자항목14", L8, 0)</f>
        <v>0</v>
      </c>
    </row>
    <row r="9" spans="1:45" s="64" customFormat="1" ht="23.1" customHeight="1">
      <c r="A9" s="67"/>
      <c r="B9" s="67"/>
      <c r="C9" s="60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5" s="64" customFormat="1" ht="23.1" customHeight="1">
      <c r="A10" s="67"/>
      <c r="B10" s="67"/>
      <c r="C10" s="60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45" s="64" customFormat="1" ht="23.1" customHeight="1">
      <c r="A11" s="67"/>
      <c r="B11" s="67"/>
      <c r="C11" s="60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45" s="64" customFormat="1" ht="23.1" customHeight="1">
      <c r="A12" s="67"/>
      <c r="B12" s="67"/>
      <c r="C12" s="60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45" s="64" customFormat="1" ht="23.1" customHeight="1">
      <c r="A13" s="67"/>
      <c r="B13" s="67"/>
      <c r="C13" s="60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45" s="64" customFormat="1" ht="23.1" customHeight="1">
      <c r="A14" s="67"/>
      <c r="B14" s="67"/>
      <c r="C14" s="60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45" s="64" customFormat="1" ht="23.1" customHeight="1">
      <c r="A15" s="67"/>
      <c r="B15" s="67"/>
      <c r="C15" s="60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45" s="64" customFormat="1" ht="23.1" customHeight="1">
      <c r="A16" s="67"/>
      <c r="B16" s="67"/>
      <c r="C16" s="60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45" s="64" customFormat="1" ht="23.1" customHeight="1">
      <c r="A17" s="67"/>
      <c r="B17" s="67"/>
      <c r="C17" s="60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45" s="64" customFormat="1" ht="23.1" customHeight="1">
      <c r="A18" s="67"/>
      <c r="B18" s="67"/>
      <c r="C18" s="60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45" s="64" customFormat="1" ht="23.1" customHeight="1">
      <c r="A19" s="67"/>
      <c r="B19" s="67"/>
      <c r="C19" s="60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45" s="64" customFormat="1" ht="23.1" customHeight="1">
      <c r="A20" s="57" t="s">
        <v>77</v>
      </c>
      <c r="B20" s="68"/>
      <c r="C20" s="58"/>
      <c r="D20" s="54"/>
      <c r="E20" s="54"/>
      <c r="F20" s="54">
        <f>ROUNDDOWN(SUMIF(Q6:Q19, "1", F6:F19), 0)</f>
        <v>0</v>
      </c>
      <c r="G20" s="54"/>
      <c r="H20" s="54">
        <f>ROUNDDOWN(SUMIF(Q6:Q19, "1", H6:H19), 0)</f>
        <v>0</v>
      </c>
      <c r="I20" s="54"/>
      <c r="J20" s="54">
        <f>ROUNDDOWN(SUMIF(Q6:Q19, "1", J6:J19), 0)</f>
        <v>0</v>
      </c>
      <c r="K20" s="54"/>
      <c r="L20" s="54">
        <f>F20+H20+J20</f>
        <v>0</v>
      </c>
      <c r="M20" s="54"/>
      <c r="R20" s="64">
        <f t="shared" ref="R20:AS20" si="1">ROUNDDOWN(SUM(R6:R8), 0)</f>
        <v>0</v>
      </c>
      <c r="S20" s="64">
        <f t="shared" si="1"/>
        <v>0</v>
      </c>
      <c r="T20" s="64">
        <f t="shared" si="1"/>
        <v>0</v>
      </c>
      <c r="U20" s="64">
        <f t="shared" si="1"/>
        <v>0</v>
      </c>
      <c r="V20" s="64">
        <f t="shared" si="1"/>
        <v>0</v>
      </c>
      <c r="W20" s="64">
        <f t="shared" si="1"/>
        <v>0</v>
      </c>
      <c r="X20" s="64">
        <f t="shared" si="1"/>
        <v>0</v>
      </c>
      <c r="Y20" s="64">
        <f t="shared" si="1"/>
        <v>0</v>
      </c>
      <c r="Z20" s="64">
        <f t="shared" si="1"/>
        <v>0</v>
      </c>
      <c r="AA20" s="64">
        <f t="shared" si="1"/>
        <v>0</v>
      </c>
      <c r="AB20" s="64">
        <f t="shared" si="1"/>
        <v>0</v>
      </c>
      <c r="AC20" s="64">
        <f t="shared" si="1"/>
        <v>0</v>
      </c>
      <c r="AD20" s="64">
        <f t="shared" si="1"/>
        <v>0</v>
      </c>
      <c r="AE20" s="64">
        <f t="shared" si="1"/>
        <v>0</v>
      </c>
      <c r="AF20" s="64">
        <f t="shared" si="1"/>
        <v>0</v>
      </c>
      <c r="AG20" s="64">
        <f t="shared" si="1"/>
        <v>0</v>
      </c>
      <c r="AH20" s="64">
        <f t="shared" si="1"/>
        <v>0</v>
      </c>
      <c r="AI20" s="64">
        <f t="shared" si="1"/>
        <v>0</v>
      </c>
      <c r="AJ20" s="64">
        <f t="shared" si="1"/>
        <v>0</v>
      </c>
      <c r="AK20" s="64">
        <f t="shared" si="1"/>
        <v>0</v>
      </c>
      <c r="AL20" s="64">
        <f t="shared" si="1"/>
        <v>0</v>
      </c>
      <c r="AM20" s="64">
        <f t="shared" si="1"/>
        <v>0</v>
      </c>
      <c r="AN20" s="64">
        <f t="shared" si="1"/>
        <v>0</v>
      </c>
      <c r="AO20" s="64">
        <f t="shared" si="1"/>
        <v>0</v>
      </c>
      <c r="AP20" s="64">
        <f t="shared" si="1"/>
        <v>0</v>
      </c>
      <c r="AQ20" s="64">
        <f t="shared" si="1"/>
        <v>0</v>
      </c>
      <c r="AR20" s="64">
        <f t="shared" si="1"/>
        <v>0</v>
      </c>
      <c r="AS20" s="64">
        <f t="shared" si="1"/>
        <v>0</v>
      </c>
    </row>
    <row r="21" spans="1:45" s="64" customFormat="1" ht="23.1" customHeight="1">
      <c r="A21" s="116" t="s">
        <v>224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45" s="64" customFormat="1" ht="23.1" customHeight="1">
      <c r="A22" s="65" t="s">
        <v>192</v>
      </c>
      <c r="B22" s="65" t="s">
        <v>183</v>
      </c>
      <c r="C22" s="59" t="s">
        <v>127</v>
      </c>
      <c r="D22" s="66">
        <v>4</v>
      </c>
      <c r="E22" s="66"/>
      <c r="F22" s="66">
        <f>ROUNDDOWN(D22*E22, 0)</f>
        <v>0</v>
      </c>
      <c r="G22" s="66"/>
      <c r="H22" s="66">
        <f>ROUNDDOWN(D22*G22, 0)</f>
        <v>0</v>
      </c>
      <c r="I22" s="66"/>
      <c r="J22" s="66">
        <f>ROUNDDOWN(D22*I22, 0)</f>
        <v>0</v>
      </c>
      <c r="K22" s="66">
        <f t="shared" ref="K22:L24" si="2">E22+G22+I22</f>
        <v>0</v>
      </c>
      <c r="L22" s="66">
        <f t="shared" si="2"/>
        <v>0</v>
      </c>
      <c r="M22" s="72"/>
      <c r="O22" s="64" t="str">
        <f>""</f>
        <v/>
      </c>
      <c r="P22" s="73" t="s">
        <v>75</v>
      </c>
      <c r="Q22" s="64">
        <v>1</v>
      </c>
      <c r="R22" s="64">
        <f>IF(P22="기계경비", J22, 0)</f>
        <v>0</v>
      </c>
      <c r="S22" s="64">
        <f>IF(P22="운반비", J22, 0)</f>
        <v>0</v>
      </c>
      <c r="T22" s="64">
        <f>IF(P22="작업부산물", F22, 0)</f>
        <v>0</v>
      </c>
      <c r="U22" s="64">
        <f>IF(P22="관급", F22, 0)</f>
        <v>0</v>
      </c>
      <c r="V22" s="64">
        <f>IF(P22="외주비", J22, 0)</f>
        <v>0</v>
      </c>
      <c r="W22" s="64">
        <f>IF(P22="장비비", J22, 0)</f>
        <v>0</v>
      </c>
      <c r="X22" s="64">
        <f>IF(P22="폐기물처리비", J22, 0)</f>
        <v>0</v>
      </c>
      <c r="Y22" s="64">
        <f>IF(P22="가설비", J22, 0)</f>
        <v>0</v>
      </c>
      <c r="Z22" s="64">
        <f>IF(P22="잡비제외분", F22, 0)</f>
        <v>0</v>
      </c>
      <c r="AA22" s="64">
        <f>IF(P22="사급자재대", L22, 0)</f>
        <v>0</v>
      </c>
      <c r="AB22" s="64">
        <f>IF(P22="관급자재대", L22, 0)</f>
        <v>0</v>
      </c>
      <c r="AC22" s="64">
        <f>IF(P22="고철대공제", L22, 0)</f>
        <v>0</v>
      </c>
      <c r="AD22" s="64">
        <f>IF(P22="사용자항목2", L22, 0)</f>
        <v>0</v>
      </c>
      <c r="AE22" s="64">
        <f>IF(P22="사용자항목3", L22, 0)</f>
        <v>0</v>
      </c>
      <c r="AF22" s="64">
        <f>IF(P22="도급자관급자재대", L22, 0)</f>
        <v>0</v>
      </c>
      <c r="AG22" s="64">
        <f>IF(P22="관급자관급자재대", L22, 0)</f>
        <v>0</v>
      </c>
      <c r="AH22" s="64">
        <f>IF(P22="재해예방기술지도", L22, 0)</f>
        <v>0</v>
      </c>
      <c r="AI22" s="64">
        <f>IF(P22="사용자항목7", L22, 0)</f>
        <v>0</v>
      </c>
      <c r="AJ22" s="64">
        <f>IF(P22="사용자항목8", L22, 0)</f>
        <v>0</v>
      </c>
      <c r="AK22" s="64">
        <f>IF(P22="사용자항목9", L22, 0)</f>
        <v>0</v>
      </c>
      <c r="AL22" s="64">
        <f>IF(P22="사용자항목10", L22, 0)</f>
        <v>0</v>
      </c>
      <c r="AM22" s="64">
        <f>IF(P22="사용자항목11", L22, 0)</f>
        <v>0</v>
      </c>
      <c r="AN22" s="64">
        <f>IF(P22="사용자항목12", L22, 0)</f>
        <v>0</v>
      </c>
      <c r="AO22" s="64">
        <f>IF(P22="사용자항목13", L22, 0)</f>
        <v>0</v>
      </c>
      <c r="AP22" s="64">
        <f>IF(P22="사용자항목14", L22, 0)</f>
        <v>0</v>
      </c>
    </row>
    <row r="23" spans="1:45" s="64" customFormat="1" ht="23.1" customHeight="1">
      <c r="A23" s="65" t="s">
        <v>193</v>
      </c>
      <c r="B23" s="65" t="s">
        <v>184</v>
      </c>
      <c r="C23" s="59" t="s">
        <v>127</v>
      </c>
      <c r="D23" s="66">
        <v>4</v>
      </c>
      <c r="E23" s="66"/>
      <c r="F23" s="66">
        <f>ROUNDDOWN(D23*E23, 0)</f>
        <v>0</v>
      </c>
      <c r="G23" s="66"/>
      <c r="H23" s="66">
        <f>ROUNDDOWN(D23*G23, 0)</f>
        <v>0</v>
      </c>
      <c r="I23" s="66"/>
      <c r="J23" s="66">
        <f>ROUNDDOWN(D23*I23, 0)</f>
        <v>0</v>
      </c>
      <c r="K23" s="66">
        <f t="shared" si="2"/>
        <v>0</v>
      </c>
      <c r="L23" s="66">
        <f t="shared" si="2"/>
        <v>0</v>
      </c>
      <c r="M23" s="72"/>
      <c r="O23" s="64" t="str">
        <f>""</f>
        <v/>
      </c>
      <c r="P23" s="73" t="s">
        <v>75</v>
      </c>
      <c r="Q23" s="64">
        <v>1</v>
      </c>
      <c r="R23" s="64">
        <f>IF(P23="기계경비", J23, 0)</f>
        <v>0</v>
      </c>
      <c r="S23" s="64">
        <f>IF(P23="운반비", J23, 0)</f>
        <v>0</v>
      </c>
      <c r="T23" s="64">
        <f>IF(P23="작업부산물", F23, 0)</f>
        <v>0</v>
      </c>
      <c r="U23" s="64">
        <f>IF(P23="관급", F23, 0)</f>
        <v>0</v>
      </c>
      <c r="V23" s="64">
        <f>IF(P23="외주비", J23, 0)</f>
        <v>0</v>
      </c>
      <c r="W23" s="64">
        <f>IF(P23="장비비", J23, 0)</f>
        <v>0</v>
      </c>
      <c r="X23" s="64">
        <f>IF(P23="폐기물처리비", J23, 0)</f>
        <v>0</v>
      </c>
      <c r="Y23" s="64">
        <f>IF(P23="가설비", J23, 0)</f>
        <v>0</v>
      </c>
      <c r="Z23" s="64">
        <f>IF(P23="잡비제외분", F23, 0)</f>
        <v>0</v>
      </c>
      <c r="AA23" s="64">
        <f>IF(P23="사급자재대", L23, 0)</f>
        <v>0</v>
      </c>
      <c r="AB23" s="64">
        <f>IF(P23="관급자재대", L23, 0)</f>
        <v>0</v>
      </c>
      <c r="AC23" s="64">
        <f>IF(P23="고철대공제", L23, 0)</f>
        <v>0</v>
      </c>
      <c r="AD23" s="64">
        <f>IF(P23="사용자항목2", L23, 0)</f>
        <v>0</v>
      </c>
      <c r="AE23" s="64">
        <f>IF(P23="사용자항목3", L23, 0)</f>
        <v>0</v>
      </c>
      <c r="AF23" s="64">
        <f>IF(P23="도급자관급자재대", L23, 0)</f>
        <v>0</v>
      </c>
      <c r="AG23" s="64">
        <f>IF(P23="관급자관급자재대", L23, 0)</f>
        <v>0</v>
      </c>
      <c r="AH23" s="64">
        <f>IF(P23="재해예방기술지도", L23, 0)</f>
        <v>0</v>
      </c>
      <c r="AI23" s="64">
        <f>IF(P23="사용자항목7", L23, 0)</f>
        <v>0</v>
      </c>
      <c r="AJ23" s="64">
        <f>IF(P23="사용자항목8", L23, 0)</f>
        <v>0</v>
      </c>
      <c r="AK23" s="64">
        <f>IF(P23="사용자항목9", L23, 0)</f>
        <v>0</v>
      </c>
      <c r="AL23" s="64">
        <f>IF(P23="사용자항목10", L23, 0)</f>
        <v>0</v>
      </c>
      <c r="AM23" s="64">
        <f>IF(P23="사용자항목11", L23, 0)</f>
        <v>0</v>
      </c>
      <c r="AN23" s="64">
        <f>IF(P23="사용자항목12", L23, 0)</f>
        <v>0</v>
      </c>
      <c r="AO23" s="64">
        <f>IF(P23="사용자항목13", L23, 0)</f>
        <v>0</v>
      </c>
      <c r="AP23" s="64">
        <f>IF(P23="사용자항목14", L23, 0)</f>
        <v>0</v>
      </c>
    </row>
    <row r="24" spans="1:45" s="64" customFormat="1" ht="23.1" customHeight="1">
      <c r="A24" s="65" t="s">
        <v>150</v>
      </c>
      <c r="B24" s="65" t="s">
        <v>140</v>
      </c>
      <c r="C24" s="59" t="s">
        <v>127</v>
      </c>
      <c r="D24" s="66">
        <v>1.8</v>
      </c>
      <c r="E24" s="66"/>
      <c r="F24" s="66">
        <f>ROUNDDOWN(D24*E24, 0)</f>
        <v>0</v>
      </c>
      <c r="G24" s="66"/>
      <c r="H24" s="66">
        <f>ROUNDDOWN(D24*G24, 0)</f>
        <v>0</v>
      </c>
      <c r="I24" s="66"/>
      <c r="J24" s="66">
        <f>ROUNDDOWN(D24*I24, 0)</f>
        <v>0</v>
      </c>
      <c r="K24" s="66">
        <f t="shared" si="2"/>
        <v>0</v>
      </c>
      <c r="L24" s="66">
        <f t="shared" si="2"/>
        <v>0</v>
      </c>
      <c r="M24" s="72"/>
      <c r="O24" s="64" t="str">
        <f>""</f>
        <v/>
      </c>
      <c r="P24" s="73" t="s">
        <v>75</v>
      </c>
      <c r="Q24" s="64">
        <v>1</v>
      </c>
      <c r="R24" s="64">
        <f>IF(P24="기계경비", J24, 0)</f>
        <v>0</v>
      </c>
      <c r="S24" s="64">
        <f>IF(P24="운반비", J24, 0)</f>
        <v>0</v>
      </c>
      <c r="T24" s="64">
        <f>IF(P24="작업부산물", F24, 0)</f>
        <v>0</v>
      </c>
      <c r="U24" s="64">
        <f>IF(P24="관급", F24, 0)</f>
        <v>0</v>
      </c>
      <c r="V24" s="64">
        <f>IF(P24="외주비", J24, 0)</f>
        <v>0</v>
      </c>
      <c r="W24" s="64">
        <f>IF(P24="장비비", J24, 0)</f>
        <v>0</v>
      </c>
      <c r="X24" s="64">
        <f>IF(P24="폐기물처리비", J24, 0)</f>
        <v>0</v>
      </c>
      <c r="Y24" s="64">
        <f>IF(P24="가설비", J24, 0)</f>
        <v>0</v>
      </c>
      <c r="Z24" s="64">
        <f>IF(P24="잡비제외분", F24, 0)</f>
        <v>0</v>
      </c>
      <c r="AA24" s="64">
        <f>IF(P24="사급자재대", L24, 0)</f>
        <v>0</v>
      </c>
      <c r="AB24" s="64">
        <f>IF(P24="관급자재대", L24, 0)</f>
        <v>0</v>
      </c>
      <c r="AC24" s="64">
        <f>IF(P24="고철대공제", L24, 0)</f>
        <v>0</v>
      </c>
      <c r="AD24" s="64">
        <f>IF(P24="사용자항목2", L24, 0)</f>
        <v>0</v>
      </c>
      <c r="AE24" s="64">
        <f>IF(P24="사용자항목3", L24, 0)</f>
        <v>0</v>
      </c>
      <c r="AF24" s="64">
        <f>IF(P24="도급자관급자재대", L24, 0)</f>
        <v>0</v>
      </c>
      <c r="AG24" s="64">
        <f>IF(P24="관급자관급자재대", L24, 0)</f>
        <v>0</v>
      </c>
      <c r="AH24" s="64">
        <f>IF(P24="재해예방기술지도", L24, 0)</f>
        <v>0</v>
      </c>
      <c r="AI24" s="64">
        <f>IF(P24="사용자항목7", L24, 0)</f>
        <v>0</v>
      </c>
      <c r="AJ24" s="64">
        <f>IF(P24="사용자항목8", L24, 0)</f>
        <v>0</v>
      </c>
      <c r="AK24" s="64">
        <f>IF(P24="사용자항목9", L24, 0)</f>
        <v>0</v>
      </c>
      <c r="AL24" s="64">
        <f>IF(P24="사용자항목10", L24, 0)</f>
        <v>0</v>
      </c>
      <c r="AM24" s="64">
        <f>IF(P24="사용자항목11", L24, 0)</f>
        <v>0</v>
      </c>
      <c r="AN24" s="64">
        <f>IF(P24="사용자항목12", L24, 0)</f>
        <v>0</v>
      </c>
      <c r="AO24" s="64">
        <f>IF(P24="사용자항목13", L24, 0)</f>
        <v>0</v>
      </c>
      <c r="AP24" s="64">
        <f>IF(P24="사용자항목14", L24, 0)</f>
        <v>0</v>
      </c>
    </row>
    <row r="25" spans="1:45" s="64" customFormat="1" ht="23.1" customHeight="1">
      <c r="A25" s="67"/>
      <c r="B25" s="67"/>
      <c r="C25" s="60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45" s="64" customFormat="1" ht="23.1" customHeight="1">
      <c r="A26" s="67"/>
      <c r="B26" s="67"/>
      <c r="C26" s="60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45" s="64" customFormat="1" ht="23.1" customHeight="1">
      <c r="A27" s="67"/>
      <c r="B27" s="67"/>
      <c r="C27" s="60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45" s="64" customFormat="1" ht="23.1" customHeight="1">
      <c r="A28" s="67"/>
      <c r="B28" s="67"/>
      <c r="C28" s="60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45" s="64" customFormat="1" ht="23.1" customHeight="1">
      <c r="A29" s="67"/>
      <c r="B29" s="67"/>
      <c r="C29" s="60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45" s="64" customFormat="1" ht="23.1" customHeight="1">
      <c r="A30" s="67"/>
      <c r="B30" s="67"/>
      <c r="C30" s="60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45" s="64" customFormat="1" ht="23.1" customHeight="1">
      <c r="A31" s="67"/>
      <c r="B31" s="67"/>
      <c r="C31" s="60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45" s="64" customFormat="1" ht="23.1" customHeight="1">
      <c r="A32" s="67"/>
      <c r="B32" s="67"/>
      <c r="C32" s="60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45" s="64" customFormat="1" ht="23.1" customHeight="1">
      <c r="A33" s="67"/>
      <c r="B33" s="67"/>
      <c r="C33" s="60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45" s="64" customFormat="1" ht="23.1" customHeight="1">
      <c r="A34" s="67"/>
      <c r="B34" s="67"/>
      <c r="C34" s="60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45" s="64" customFormat="1" ht="23.1" customHeight="1">
      <c r="A35" s="67"/>
      <c r="B35" s="67"/>
      <c r="C35" s="60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45" s="64" customFormat="1" ht="23.1" customHeight="1">
      <c r="A36" s="57" t="s">
        <v>77</v>
      </c>
      <c r="B36" s="68"/>
      <c r="C36" s="58"/>
      <c r="D36" s="54"/>
      <c r="E36" s="54"/>
      <c r="F36" s="54">
        <f>ROUNDDOWN(SUMIF(Q22:Q35, "1", F22:F35), 0)</f>
        <v>0</v>
      </c>
      <c r="G36" s="54"/>
      <c r="H36" s="54">
        <f>ROUNDDOWN(SUMIF(Q22:Q35, "1", H22:H35), 0)</f>
        <v>0</v>
      </c>
      <c r="I36" s="54"/>
      <c r="J36" s="54">
        <f>ROUNDDOWN(SUMIF(Q22:Q35, "1", J22:J35), 0)</f>
        <v>0</v>
      </c>
      <c r="K36" s="54"/>
      <c r="L36" s="54">
        <f>F36+H36+J36</f>
        <v>0</v>
      </c>
      <c r="M36" s="54"/>
      <c r="R36" s="64">
        <f t="shared" ref="R36:AS36" si="3">ROUNDDOWN(SUM(R22:R24), 0)</f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4">
        <f t="shared" si="3"/>
        <v>0</v>
      </c>
      <c r="AH36" s="64">
        <f t="shared" si="3"/>
        <v>0</v>
      </c>
      <c r="AI36" s="64">
        <f t="shared" si="3"/>
        <v>0</v>
      </c>
      <c r="AJ36" s="64">
        <f t="shared" si="3"/>
        <v>0</v>
      </c>
      <c r="AK36" s="64">
        <f t="shared" si="3"/>
        <v>0</v>
      </c>
      <c r="AL36" s="64">
        <f t="shared" si="3"/>
        <v>0</v>
      </c>
      <c r="AM36" s="64">
        <f t="shared" si="3"/>
        <v>0</v>
      </c>
      <c r="AN36" s="64">
        <f t="shared" si="3"/>
        <v>0</v>
      </c>
      <c r="AO36" s="64">
        <f t="shared" si="3"/>
        <v>0</v>
      </c>
      <c r="AP36" s="64">
        <f t="shared" si="3"/>
        <v>0</v>
      </c>
      <c r="AQ36" s="64">
        <f t="shared" si="3"/>
        <v>0</v>
      </c>
      <c r="AR36" s="64">
        <f t="shared" si="3"/>
        <v>0</v>
      </c>
      <c r="AS36" s="64">
        <f t="shared" si="3"/>
        <v>0</v>
      </c>
    </row>
    <row r="37" spans="1:45" s="64" customFormat="1" ht="23.1" customHeight="1">
      <c r="A37" s="116" t="s">
        <v>225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45" s="64" customFormat="1" ht="23.1" customHeight="1">
      <c r="A38" s="65" t="s">
        <v>122</v>
      </c>
      <c r="B38" s="65" t="s">
        <v>123</v>
      </c>
      <c r="C38" s="59" t="s">
        <v>124</v>
      </c>
      <c r="D38" s="66">
        <v>0.7</v>
      </c>
      <c r="E38" s="66"/>
      <c r="F38" s="66">
        <f t="shared" ref="F38:F44" si="4">ROUNDDOWN(D38*E38, 0)</f>
        <v>0</v>
      </c>
      <c r="G38" s="66">
        <v>0</v>
      </c>
      <c r="H38" s="66">
        <f t="shared" ref="H38:H44" si="5">ROUNDDOWN(D38*G38, 0)</f>
        <v>0</v>
      </c>
      <c r="I38" s="66">
        <v>0</v>
      </c>
      <c r="J38" s="66">
        <f t="shared" ref="J38:J44" si="6">ROUNDDOWN(D38*I38, 0)</f>
        <v>0</v>
      </c>
      <c r="K38" s="66">
        <f t="shared" ref="K38:L44" si="7">E38+G38+I38</f>
        <v>0</v>
      </c>
      <c r="L38" s="66">
        <f t="shared" si="7"/>
        <v>0</v>
      </c>
      <c r="M38" s="72"/>
      <c r="O38" s="64" t="str">
        <f>"01"</f>
        <v>01</v>
      </c>
      <c r="P38" s="73" t="s">
        <v>75</v>
      </c>
      <c r="Q38" s="64">
        <v>1</v>
      </c>
      <c r="R38" s="64">
        <f t="shared" ref="R38:R44" si="8">IF(P38="기계경비", J38, 0)</f>
        <v>0</v>
      </c>
      <c r="S38" s="64">
        <f t="shared" ref="S38:S44" si="9">IF(P38="운반비", J38, 0)</f>
        <v>0</v>
      </c>
      <c r="T38" s="64">
        <f t="shared" ref="T38:T44" si="10">IF(P38="작업부산물", F38, 0)</f>
        <v>0</v>
      </c>
      <c r="U38" s="64">
        <f t="shared" ref="U38:U44" si="11">IF(P38="관급", F38, 0)</f>
        <v>0</v>
      </c>
      <c r="V38" s="64">
        <f t="shared" ref="V38:V44" si="12">IF(P38="외주비", J38, 0)</f>
        <v>0</v>
      </c>
      <c r="W38" s="64">
        <f t="shared" ref="W38:W44" si="13">IF(P38="장비비", J38, 0)</f>
        <v>0</v>
      </c>
      <c r="X38" s="64">
        <f t="shared" ref="X38:X44" si="14">IF(P38="폐기물처리비", J38, 0)</f>
        <v>0</v>
      </c>
      <c r="Y38" s="64">
        <f t="shared" ref="Y38:Y44" si="15">IF(P38="가설비", J38, 0)</f>
        <v>0</v>
      </c>
      <c r="Z38" s="64">
        <f t="shared" ref="Z38:Z44" si="16">IF(P38="잡비제외분", F38, 0)</f>
        <v>0</v>
      </c>
      <c r="AA38" s="64">
        <f t="shared" ref="AA38:AA44" si="17">IF(P38="사급자재대", L38, 0)</f>
        <v>0</v>
      </c>
      <c r="AB38" s="64">
        <f t="shared" ref="AB38:AB44" si="18">IF(P38="관급자재대", L38, 0)</f>
        <v>0</v>
      </c>
      <c r="AC38" s="64">
        <f t="shared" ref="AC38:AC44" si="19">IF(P38="고철대공제", L38, 0)</f>
        <v>0</v>
      </c>
      <c r="AD38" s="64">
        <f t="shared" ref="AD38:AD44" si="20">IF(P38="사용자항목2", L38, 0)</f>
        <v>0</v>
      </c>
      <c r="AE38" s="64">
        <f t="shared" ref="AE38:AE44" si="21">IF(P38="사용자항목3", L38, 0)</f>
        <v>0</v>
      </c>
      <c r="AF38" s="64">
        <f t="shared" ref="AF38:AF44" si="22">IF(P38="도급자관급자재대", L38, 0)</f>
        <v>0</v>
      </c>
      <c r="AG38" s="64">
        <f t="shared" ref="AG38:AG44" si="23">IF(P38="관급자관급자재대", L38, 0)</f>
        <v>0</v>
      </c>
      <c r="AH38" s="64">
        <f t="shared" ref="AH38:AH44" si="24">IF(P38="재해예방기술지도", L38, 0)</f>
        <v>0</v>
      </c>
      <c r="AI38" s="64">
        <f t="shared" ref="AI38:AI44" si="25">IF(P38="사용자항목7", L38, 0)</f>
        <v>0</v>
      </c>
      <c r="AJ38" s="64">
        <f t="shared" ref="AJ38:AJ44" si="26">IF(P38="사용자항목8", L38, 0)</f>
        <v>0</v>
      </c>
      <c r="AK38" s="64">
        <f t="shared" ref="AK38:AK44" si="27">IF(P38="사용자항목9", L38, 0)</f>
        <v>0</v>
      </c>
      <c r="AL38" s="64">
        <f t="shared" ref="AL38:AL44" si="28">IF(P38="사용자항목10", L38, 0)</f>
        <v>0</v>
      </c>
      <c r="AM38" s="64">
        <f t="shared" ref="AM38:AM44" si="29">IF(P38="사용자항목11", L38, 0)</f>
        <v>0</v>
      </c>
      <c r="AN38" s="64">
        <f t="shared" ref="AN38:AN44" si="30">IF(P38="사용자항목12", L38, 0)</f>
        <v>0</v>
      </c>
      <c r="AO38" s="64">
        <f t="shared" ref="AO38:AO44" si="31">IF(P38="사용자항목13", L38, 0)</f>
        <v>0</v>
      </c>
      <c r="AP38" s="64">
        <f t="shared" ref="AP38:AP44" si="32">IF(P38="사용자항목14", L38, 0)</f>
        <v>0</v>
      </c>
    </row>
    <row r="39" spans="1:45" s="64" customFormat="1" ht="23.1" customHeight="1">
      <c r="A39" s="65" t="s">
        <v>122</v>
      </c>
      <c r="B39" s="65" t="s">
        <v>125</v>
      </c>
      <c r="C39" s="59" t="s">
        <v>124</v>
      </c>
      <c r="D39" s="66">
        <v>4.5</v>
      </c>
      <c r="E39" s="66"/>
      <c r="F39" s="66">
        <f t="shared" si="4"/>
        <v>0</v>
      </c>
      <c r="G39" s="66">
        <v>0</v>
      </c>
      <c r="H39" s="66">
        <f t="shared" si="5"/>
        <v>0</v>
      </c>
      <c r="I39" s="66">
        <v>0</v>
      </c>
      <c r="J39" s="66">
        <f t="shared" si="6"/>
        <v>0</v>
      </c>
      <c r="K39" s="66">
        <f t="shared" si="7"/>
        <v>0</v>
      </c>
      <c r="L39" s="66">
        <f t="shared" si="7"/>
        <v>0</v>
      </c>
      <c r="M39" s="72"/>
      <c r="O39" s="64" t="str">
        <f>"01"</f>
        <v>01</v>
      </c>
      <c r="P39" s="73" t="s">
        <v>75</v>
      </c>
      <c r="Q39" s="64">
        <v>1</v>
      </c>
      <c r="R39" s="64">
        <f t="shared" si="8"/>
        <v>0</v>
      </c>
      <c r="S39" s="64">
        <f t="shared" si="9"/>
        <v>0</v>
      </c>
      <c r="T39" s="64">
        <f t="shared" si="10"/>
        <v>0</v>
      </c>
      <c r="U39" s="64">
        <f t="shared" si="11"/>
        <v>0</v>
      </c>
      <c r="V39" s="64">
        <f t="shared" si="12"/>
        <v>0</v>
      </c>
      <c r="W39" s="64">
        <f t="shared" si="13"/>
        <v>0</v>
      </c>
      <c r="X39" s="64">
        <f t="shared" si="14"/>
        <v>0</v>
      </c>
      <c r="Y39" s="64">
        <f t="shared" si="15"/>
        <v>0</v>
      </c>
      <c r="Z39" s="64">
        <f t="shared" si="16"/>
        <v>0</v>
      </c>
      <c r="AA39" s="64">
        <f t="shared" si="17"/>
        <v>0</v>
      </c>
      <c r="AB39" s="64">
        <f t="shared" si="18"/>
        <v>0</v>
      </c>
      <c r="AC39" s="64">
        <f t="shared" si="19"/>
        <v>0</v>
      </c>
      <c r="AD39" s="64">
        <f t="shared" si="20"/>
        <v>0</v>
      </c>
      <c r="AE39" s="64">
        <f t="shared" si="21"/>
        <v>0</v>
      </c>
      <c r="AF39" s="64">
        <f t="shared" si="22"/>
        <v>0</v>
      </c>
      <c r="AG39" s="64">
        <f t="shared" si="23"/>
        <v>0</v>
      </c>
      <c r="AH39" s="64">
        <f t="shared" si="24"/>
        <v>0</v>
      </c>
      <c r="AI39" s="64">
        <f t="shared" si="25"/>
        <v>0</v>
      </c>
      <c r="AJ39" s="64">
        <f t="shared" si="26"/>
        <v>0</v>
      </c>
      <c r="AK39" s="64">
        <f t="shared" si="27"/>
        <v>0</v>
      </c>
      <c r="AL39" s="64">
        <f t="shared" si="28"/>
        <v>0</v>
      </c>
      <c r="AM39" s="64">
        <f t="shared" si="29"/>
        <v>0</v>
      </c>
      <c r="AN39" s="64">
        <f t="shared" si="30"/>
        <v>0</v>
      </c>
      <c r="AO39" s="64">
        <f t="shared" si="31"/>
        <v>0</v>
      </c>
      <c r="AP39" s="64">
        <f t="shared" si="32"/>
        <v>0</v>
      </c>
    </row>
    <row r="40" spans="1:45" s="78" customFormat="1" ht="23.1" customHeight="1">
      <c r="A40" s="74" t="s">
        <v>148</v>
      </c>
      <c r="B40" s="74" t="s">
        <v>185</v>
      </c>
      <c r="C40" s="75" t="s">
        <v>127</v>
      </c>
      <c r="D40" s="76">
        <v>5.0999999999999996</v>
      </c>
      <c r="E40" s="76"/>
      <c r="F40" s="76">
        <f t="shared" si="4"/>
        <v>0</v>
      </c>
      <c r="G40" s="76"/>
      <c r="H40" s="76">
        <f t="shared" si="5"/>
        <v>0</v>
      </c>
      <c r="I40" s="76"/>
      <c r="J40" s="76">
        <f t="shared" si="6"/>
        <v>0</v>
      </c>
      <c r="K40" s="76">
        <f t="shared" si="7"/>
        <v>0</v>
      </c>
      <c r="L40" s="76">
        <f t="shared" si="7"/>
        <v>0</v>
      </c>
      <c r="M40" s="77"/>
      <c r="O40" s="78" t="str">
        <f>""</f>
        <v/>
      </c>
      <c r="P40" s="79" t="s">
        <v>75</v>
      </c>
      <c r="Q40" s="78">
        <v>1</v>
      </c>
      <c r="R40" s="78">
        <f t="shared" si="8"/>
        <v>0</v>
      </c>
      <c r="S40" s="78">
        <f t="shared" si="9"/>
        <v>0</v>
      </c>
      <c r="T40" s="78">
        <f t="shared" si="10"/>
        <v>0</v>
      </c>
      <c r="U40" s="78">
        <f t="shared" si="11"/>
        <v>0</v>
      </c>
      <c r="V40" s="78">
        <f t="shared" si="12"/>
        <v>0</v>
      </c>
      <c r="W40" s="78">
        <f t="shared" si="13"/>
        <v>0</v>
      </c>
      <c r="X40" s="78">
        <f t="shared" si="14"/>
        <v>0</v>
      </c>
      <c r="Y40" s="78">
        <f t="shared" si="15"/>
        <v>0</v>
      </c>
      <c r="Z40" s="78">
        <f t="shared" si="16"/>
        <v>0</v>
      </c>
      <c r="AA40" s="78">
        <f t="shared" si="17"/>
        <v>0</v>
      </c>
      <c r="AB40" s="78">
        <f t="shared" si="18"/>
        <v>0</v>
      </c>
      <c r="AC40" s="78">
        <f t="shared" si="19"/>
        <v>0</v>
      </c>
      <c r="AD40" s="78">
        <f t="shared" si="20"/>
        <v>0</v>
      </c>
      <c r="AE40" s="78">
        <f t="shared" si="21"/>
        <v>0</v>
      </c>
      <c r="AF40" s="78">
        <f t="shared" si="22"/>
        <v>0</v>
      </c>
      <c r="AG40" s="78">
        <f t="shared" si="23"/>
        <v>0</v>
      </c>
      <c r="AH40" s="78">
        <f t="shared" si="24"/>
        <v>0</v>
      </c>
      <c r="AI40" s="78">
        <f t="shared" si="25"/>
        <v>0</v>
      </c>
      <c r="AJ40" s="78">
        <f t="shared" si="26"/>
        <v>0</v>
      </c>
      <c r="AK40" s="78">
        <f t="shared" si="27"/>
        <v>0</v>
      </c>
      <c r="AL40" s="78">
        <f t="shared" si="28"/>
        <v>0</v>
      </c>
      <c r="AM40" s="78">
        <f t="shared" si="29"/>
        <v>0</v>
      </c>
      <c r="AN40" s="78">
        <f t="shared" si="30"/>
        <v>0</v>
      </c>
      <c r="AO40" s="78">
        <f t="shared" si="31"/>
        <v>0</v>
      </c>
      <c r="AP40" s="78">
        <f t="shared" si="32"/>
        <v>0</v>
      </c>
    </row>
    <row r="41" spans="1:45" s="78" customFormat="1" ht="23.1" customHeight="1">
      <c r="A41" s="74" t="s">
        <v>131</v>
      </c>
      <c r="B41" s="74" t="s">
        <v>177</v>
      </c>
      <c r="C41" s="75" t="s">
        <v>133</v>
      </c>
      <c r="D41" s="76">
        <v>0.3</v>
      </c>
      <c r="E41" s="76"/>
      <c r="F41" s="76">
        <f t="shared" si="4"/>
        <v>0</v>
      </c>
      <c r="G41" s="76"/>
      <c r="H41" s="76">
        <f t="shared" si="5"/>
        <v>0</v>
      </c>
      <c r="I41" s="76"/>
      <c r="J41" s="76">
        <f t="shared" si="6"/>
        <v>0</v>
      </c>
      <c r="K41" s="76">
        <f t="shared" si="7"/>
        <v>0</v>
      </c>
      <c r="L41" s="76">
        <f t="shared" si="7"/>
        <v>0</v>
      </c>
      <c r="M41" s="77"/>
      <c r="O41" s="78" t="str">
        <f>"01"</f>
        <v>01</v>
      </c>
      <c r="P41" s="79" t="s">
        <v>75</v>
      </c>
      <c r="Q41" s="78">
        <v>1</v>
      </c>
      <c r="R41" s="78">
        <f t="shared" si="8"/>
        <v>0</v>
      </c>
      <c r="S41" s="78">
        <f t="shared" si="9"/>
        <v>0</v>
      </c>
      <c r="T41" s="78">
        <f t="shared" si="10"/>
        <v>0</v>
      </c>
      <c r="U41" s="78">
        <f t="shared" si="11"/>
        <v>0</v>
      </c>
      <c r="V41" s="78">
        <f t="shared" si="12"/>
        <v>0</v>
      </c>
      <c r="W41" s="78">
        <f t="shared" si="13"/>
        <v>0</v>
      </c>
      <c r="X41" s="78">
        <f t="shared" si="14"/>
        <v>0</v>
      </c>
      <c r="Y41" s="78">
        <f t="shared" si="15"/>
        <v>0</v>
      </c>
      <c r="Z41" s="78">
        <f t="shared" si="16"/>
        <v>0</v>
      </c>
      <c r="AA41" s="78">
        <f t="shared" si="17"/>
        <v>0</v>
      </c>
      <c r="AB41" s="78">
        <f t="shared" si="18"/>
        <v>0</v>
      </c>
      <c r="AC41" s="78">
        <f t="shared" si="19"/>
        <v>0</v>
      </c>
      <c r="AD41" s="78">
        <f t="shared" si="20"/>
        <v>0</v>
      </c>
      <c r="AE41" s="78">
        <f t="shared" si="21"/>
        <v>0</v>
      </c>
      <c r="AF41" s="78">
        <f t="shared" si="22"/>
        <v>0</v>
      </c>
      <c r="AG41" s="78">
        <f t="shared" si="23"/>
        <v>0</v>
      </c>
      <c r="AH41" s="78">
        <f t="shared" si="24"/>
        <v>0</v>
      </c>
      <c r="AI41" s="78">
        <f t="shared" si="25"/>
        <v>0</v>
      </c>
      <c r="AJ41" s="78">
        <f t="shared" si="26"/>
        <v>0</v>
      </c>
      <c r="AK41" s="78">
        <f t="shared" si="27"/>
        <v>0</v>
      </c>
      <c r="AL41" s="78">
        <f t="shared" si="28"/>
        <v>0</v>
      </c>
      <c r="AM41" s="78">
        <f t="shared" si="29"/>
        <v>0</v>
      </c>
      <c r="AN41" s="78">
        <f t="shared" si="30"/>
        <v>0</v>
      </c>
      <c r="AO41" s="78">
        <f t="shared" si="31"/>
        <v>0</v>
      </c>
      <c r="AP41" s="78">
        <f t="shared" si="32"/>
        <v>0</v>
      </c>
    </row>
    <row r="42" spans="1:45" s="78" customFormat="1" ht="23.1" customHeight="1">
      <c r="A42" s="74" t="s">
        <v>131</v>
      </c>
      <c r="B42" s="74" t="s">
        <v>132</v>
      </c>
      <c r="C42" s="75" t="s">
        <v>133</v>
      </c>
      <c r="D42" s="76">
        <v>0.04</v>
      </c>
      <c r="E42" s="76"/>
      <c r="F42" s="76">
        <f t="shared" si="4"/>
        <v>0</v>
      </c>
      <c r="G42" s="76"/>
      <c r="H42" s="76">
        <f t="shared" si="5"/>
        <v>0</v>
      </c>
      <c r="I42" s="76"/>
      <c r="J42" s="76">
        <f t="shared" si="6"/>
        <v>0</v>
      </c>
      <c r="K42" s="76">
        <f t="shared" si="7"/>
        <v>0</v>
      </c>
      <c r="L42" s="76">
        <f t="shared" si="7"/>
        <v>0</v>
      </c>
      <c r="M42" s="77"/>
      <c r="O42" s="78" t="str">
        <f>"01"</f>
        <v>01</v>
      </c>
      <c r="P42" s="79" t="s">
        <v>75</v>
      </c>
      <c r="Q42" s="78">
        <v>1</v>
      </c>
      <c r="R42" s="78">
        <f t="shared" si="8"/>
        <v>0</v>
      </c>
      <c r="S42" s="78">
        <f t="shared" si="9"/>
        <v>0</v>
      </c>
      <c r="T42" s="78">
        <f t="shared" si="10"/>
        <v>0</v>
      </c>
      <c r="U42" s="78">
        <f t="shared" si="11"/>
        <v>0</v>
      </c>
      <c r="V42" s="78">
        <f t="shared" si="12"/>
        <v>0</v>
      </c>
      <c r="W42" s="78">
        <f t="shared" si="13"/>
        <v>0</v>
      </c>
      <c r="X42" s="78">
        <f t="shared" si="14"/>
        <v>0</v>
      </c>
      <c r="Y42" s="78">
        <f t="shared" si="15"/>
        <v>0</v>
      </c>
      <c r="Z42" s="78">
        <f t="shared" si="16"/>
        <v>0</v>
      </c>
      <c r="AA42" s="78">
        <f t="shared" si="17"/>
        <v>0</v>
      </c>
      <c r="AB42" s="78">
        <f t="shared" si="18"/>
        <v>0</v>
      </c>
      <c r="AC42" s="78">
        <f t="shared" si="19"/>
        <v>0</v>
      </c>
      <c r="AD42" s="78">
        <f t="shared" si="20"/>
        <v>0</v>
      </c>
      <c r="AE42" s="78">
        <f t="shared" si="21"/>
        <v>0</v>
      </c>
      <c r="AF42" s="78">
        <f t="shared" si="22"/>
        <v>0</v>
      </c>
      <c r="AG42" s="78">
        <f t="shared" si="23"/>
        <v>0</v>
      </c>
      <c r="AH42" s="78">
        <f t="shared" si="24"/>
        <v>0</v>
      </c>
      <c r="AI42" s="78">
        <f t="shared" si="25"/>
        <v>0</v>
      </c>
      <c r="AJ42" s="78">
        <f t="shared" si="26"/>
        <v>0</v>
      </c>
      <c r="AK42" s="78">
        <f t="shared" si="27"/>
        <v>0</v>
      </c>
      <c r="AL42" s="78">
        <f t="shared" si="28"/>
        <v>0</v>
      </c>
      <c r="AM42" s="78">
        <f t="shared" si="29"/>
        <v>0</v>
      </c>
      <c r="AN42" s="78">
        <f t="shared" si="30"/>
        <v>0</v>
      </c>
      <c r="AO42" s="78">
        <f t="shared" si="31"/>
        <v>0</v>
      </c>
      <c r="AP42" s="78">
        <f t="shared" si="32"/>
        <v>0</v>
      </c>
    </row>
    <row r="43" spans="1:45" s="64" customFormat="1" ht="23.1" customHeight="1">
      <c r="A43" s="65" t="s">
        <v>209</v>
      </c>
      <c r="B43" s="65" t="s">
        <v>208</v>
      </c>
      <c r="C43" s="59" t="s">
        <v>136</v>
      </c>
      <c r="D43" s="66">
        <v>0.32</v>
      </c>
      <c r="E43" s="66"/>
      <c r="F43" s="66">
        <f t="shared" si="4"/>
        <v>0</v>
      </c>
      <c r="G43" s="66"/>
      <c r="H43" s="66">
        <f t="shared" si="5"/>
        <v>0</v>
      </c>
      <c r="I43" s="66"/>
      <c r="J43" s="66">
        <f t="shared" si="6"/>
        <v>0</v>
      </c>
      <c r="K43" s="66">
        <f t="shared" si="7"/>
        <v>0</v>
      </c>
      <c r="L43" s="66">
        <f t="shared" si="7"/>
        <v>0</v>
      </c>
      <c r="M43" s="72"/>
      <c r="O43" s="64" t="str">
        <f>""</f>
        <v/>
      </c>
      <c r="P43" s="73" t="s">
        <v>75</v>
      </c>
      <c r="Q43" s="64">
        <v>1</v>
      </c>
      <c r="R43" s="64">
        <f t="shared" si="8"/>
        <v>0</v>
      </c>
      <c r="S43" s="64">
        <f t="shared" si="9"/>
        <v>0</v>
      </c>
      <c r="T43" s="64">
        <f t="shared" si="10"/>
        <v>0</v>
      </c>
      <c r="U43" s="64">
        <f t="shared" si="11"/>
        <v>0</v>
      </c>
      <c r="V43" s="64">
        <f t="shared" si="12"/>
        <v>0</v>
      </c>
      <c r="W43" s="64">
        <f t="shared" si="13"/>
        <v>0</v>
      </c>
      <c r="X43" s="64">
        <f t="shared" si="14"/>
        <v>0</v>
      </c>
      <c r="Y43" s="64">
        <f t="shared" si="15"/>
        <v>0</v>
      </c>
      <c r="Z43" s="64">
        <f t="shared" si="16"/>
        <v>0</v>
      </c>
      <c r="AA43" s="64">
        <f t="shared" si="17"/>
        <v>0</v>
      </c>
      <c r="AB43" s="64">
        <f t="shared" si="18"/>
        <v>0</v>
      </c>
      <c r="AC43" s="64">
        <f t="shared" si="19"/>
        <v>0</v>
      </c>
      <c r="AD43" s="64">
        <f t="shared" si="20"/>
        <v>0</v>
      </c>
      <c r="AE43" s="64">
        <f t="shared" si="21"/>
        <v>0</v>
      </c>
      <c r="AF43" s="64">
        <f t="shared" si="22"/>
        <v>0</v>
      </c>
      <c r="AG43" s="64">
        <f t="shared" si="23"/>
        <v>0</v>
      </c>
      <c r="AH43" s="64">
        <f t="shared" si="24"/>
        <v>0</v>
      </c>
      <c r="AI43" s="64">
        <f t="shared" si="25"/>
        <v>0</v>
      </c>
      <c r="AJ43" s="64">
        <f t="shared" si="26"/>
        <v>0</v>
      </c>
      <c r="AK43" s="64">
        <f t="shared" si="27"/>
        <v>0</v>
      </c>
      <c r="AL43" s="64">
        <f t="shared" si="28"/>
        <v>0</v>
      </c>
      <c r="AM43" s="64">
        <f t="shared" si="29"/>
        <v>0</v>
      </c>
      <c r="AN43" s="64">
        <f t="shared" si="30"/>
        <v>0</v>
      </c>
      <c r="AO43" s="64">
        <f t="shared" si="31"/>
        <v>0</v>
      </c>
      <c r="AP43" s="64">
        <f t="shared" si="32"/>
        <v>0</v>
      </c>
    </row>
    <row r="44" spans="1:45" s="64" customFormat="1" ht="23.1" customHeight="1">
      <c r="A44" s="65" t="s">
        <v>149</v>
      </c>
      <c r="B44" s="65" t="s">
        <v>139</v>
      </c>
      <c r="C44" s="59" t="s">
        <v>64</v>
      </c>
      <c r="D44" s="66">
        <v>24.4</v>
      </c>
      <c r="E44" s="66"/>
      <c r="F44" s="66">
        <f t="shared" si="4"/>
        <v>0</v>
      </c>
      <c r="G44" s="66"/>
      <c r="H44" s="66">
        <f t="shared" si="5"/>
        <v>0</v>
      </c>
      <c r="I44" s="66"/>
      <c r="J44" s="66">
        <f t="shared" si="6"/>
        <v>0</v>
      </c>
      <c r="K44" s="66">
        <f t="shared" si="7"/>
        <v>0</v>
      </c>
      <c r="L44" s="66">
        <f t="shared" si="7"/>
        <v>0</v>
      </c>
      <c r="M44" s="72"/>
      <c r="O44" s="64" t="str">
        <f>""</f>
        <v/>
      </c>
      <c r="P44" s="73" t="s">
        <v>75</v>
      </c>
      <c r="Q44" s="64">
        <v>1</v>
      </c>
      <c r="R44" s="64">
        <f t="shared" si="8"/>
        <v>0</v>
      </c>
      <c r="S44" s="64">
        <f t="shared" si="9"/>
        <v>0</v>
      </c>
      <c r="T44" s="64">
        <f t="shared" si="10"/>
        <v>0</v>
      </c>
      <c r="U44" s="64">
        <f t="shared" si="11"/>
        <v>0</v>
      </c>
      <c r="V44" s="64">
        <f t="shared" si="12"/>
        <v>0</v>
      </c>
      <c r="W44" s="64">
        <f t="shared" si="13"/>
        <v>0</v>
      </c>
      <c r="X44" s="64">
        <f t="shared" si="14"/>
        <v>0</v>
      </c>
      <c r="Y44" s="64">
        <f t="shared" si="15"/>
        <v>0</v>
      </c>
      <c r="Z44" s="64">
        <f t="shared" si="16"/>
        <v>0</v>
      </c>
      <c r="AA44" s="64">
        <f t="shared" si="17"/>
        <v>0</v>
      </c>
      <c r="AB44" s="64">
        <f t="shared" si="18"/>
        <v>0</v>
      </c>
      <c r="AC44" s="64">
        <f t="shared" si="19"/>
        <v>0</v>
      </c>
      <c r="AD44" s="64">
        <f t="shared" si="20"/>
        <v>0</v>
      </c>
      <c r="AE44" s="64">
        <f t="shared" si="21"/>
        <v>0</v>
      </c>
      <c r="AF44" s="64">
        <f t="shared" si="22"/>
        <v>0</v>
      </c>
      <c r="AG44" s="64">
        <f t="shared" si="23"/>
        <v>0</v>
      </c>
      <c r="AH44" s="64">
        <f t="shared" si="24"/>
        <v>0</v>
      </c>
      <c r="AI44" s="64">
        <f t="shared" si="25"/>
        <v>0</v>
      </c>
      <c r="AJ44" s="64">
        <f t="shared" si="26"/>
        <v>0</v>
      </c>
      <c r="AK44" s="64">
        <f t="shared" si="27"/>
        <v>0</v>
      </c>
      <c r="AL44" s="64">
        <f t="shared" si="28"/>
        <v>0</v>
      </c>
      <c r="AM44" s="64">
        <f t="shared" si="29"/>
        <v>0</v>
      </c>
      <c r="AN44" s="64">
        <f t="shared" si="30"/>
        <v>0</v>
      </c>
      <c r="AO44" s="64">
        <f t="shared" si="31"/>
        <v>0</v>
      </c>
      <c r="AP44" s="64">
        <f t="shared" si="32"/>
        <v>0</v>
      </c>
    </row>
    <row r="45" spans="1:45" s="64" customFormat="1" ht="23.1" customHeight="1">
      <c r="A45" s="67"/>
      <c r="B45" s="67"/>
      <c r="C45" s="60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45" s="64" customFormat="1" ht="23.1" customHeight="1">
      <c r="A46" s="67"/>
      <c r="B46" s="67"/>
      <c r="C46" s="60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45" s="64" customFormat="1" ht="23.1" customHeight="1">
      <c r="A47" s="67"/>
      <c r="B47" s="67"/>
      <c r="C47" s="60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45" s="64" customFormat="1" ht="23.1" customHeight="1">
      <c r="A48" s="67"/>
      <c r="B48" s="67"/>
      <c r="C48" s="60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45" s="64" customFormat="1" ht="23.1" customHeight="1">
      <c r="A49" s="67"/>
      <c r="B49" s="67"/>
      <c r="C49" s="60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45" s="64" customFormat="1" ht="23.1" customHeight="1">
      <c r="A50" s="67"/>
      <c r="B50" s="67"/>
      <c r="C50" s="60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45" s="64" customFormat="1" ht="23.1" customHeight="1">
      <c r="A51" s="67"/>
      <c r="B51" s="67"/>
      <c r="C51" s="60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45" s="64" customFormat="1" ht="23.1" customHeight="1">
      <c r="A52" s="57" t="s">
        <v>77</v>
      </c>
      <c r="B52" s="68"/>
      <c r="C52" s="58"/>
      <c r="D52" s="54"/>
      <c r="E52" s="54"/>
      <c r="F52" s="54">
        <f>ROUNDDOWN(SUMIF(Q38:Q51, "1", F38:F51), 0)</f>
        <v>0</v>
      </c>
      <c r="G52" s="54"/>
      <c r="H52" s="54">
        <f>ROUNDDOWN(SUMIF(Q38:Q51, "1", H38:H51), 0)</f>
        <v>0</v>
      </c>
      <c r="I52" s="54"/>
      <c r="J52" s="54">
        <f>ROUNDDOWN(SUMIF(Q38:Q51, "1", J38:J51), 0)</f>
        <v>0</v>
      </c>
      <c r="K52" s="54"/>
      <c r="L52" s="54">
        <f>F52+H52+J52</f>
        <v>0</v>
      </c>
      <c r="M52" s="54"/>
      <c r="R52" s="64">
        <f t="shared" ref="R52:AS52" si="33">ROUNDDOWN(SUM(R38:R44), 0)</f>
        <v>0</v>
      </c>
      <c r="S52" s="64">
        <f t="shared" si="33"/>
        <v>0</v>
      </c>
      <c r="T52" s="64">
        <f t="shared" si="33"/>
        <v>0</v>
      </c>
      <c r="U52" s="64">
        <f t="shared" si="33"/>
        <v>0</v>
      </c>
      <c r="V52" s="64">
        <f t="shared" si="33"/>
        <v>0</v>
      </c>
      <c r="W52" s="64">
        <f t="shared" si="33"/>
        <v>0</v>
      </c>
      <c r="X52" s="64">
        <f t="shared" si="33"/>
        <v>0</v>
      </c>
      <c r="Y52" s="64">
        <f t="shared" si="33"/>
        <v>0</v>
      </c>
      <c r="Z52" s="64">
        <f t="shared" si="33"/>
        <v>0</v>
      </c>
      <c r="AA52" s="64">
        <f t="shared" si="33"/>
        <v>0</v>
      </c>
      <c r="AB52" s="64">
        <f t="shared" si="33"/>
        <v>0</v>
      </c>
      <c r="AC52" s="64">
        <f t="shared" si="33"/>
        <v>0</v>
      </c>
      <c r="AD52" s="64">
        <f t="shared" si="33"/>
        <v>0</v>
      </c>
      <c r="AE52" s="64">
        <f t="shared" si="33"/>
        <v>0</v>
      </c>
      <c r="AF52" s="64">
        <f t="shared" si="33"/>
        <v>0</v>
      </c>
      <c r="AG52" s="64">
        <f t="shared" si="33"/>
        <v>0</v>
      </c>
      <c r="AH52" s="64">
        <f t="shared" si="33"/>
        <v>0</v>
      </c>
      <c r="AI52" s="64">
        <f t="shared" si="33"/>
        <v>0</v>
      </c>
      <c r="AJ52" s="64">
        <f t="shared" si="33"/>
        <v>0</v>
      </c>
      <c r="AK52" s="64">
        <f t="shared" si="33"/>
        <v>0</v>
      </c>
      <c r="AL52" s="64">
        <f t="shared" si="33"/>
        <v>0</v>
      </c>
      <c r="AM52" s="64">
        <f t="shared" si="33"/>
        <v>0</v>
      </c>
      <c r="AN52" s="64">
        <f t="shared" si="33"/>
        <v>0</v>
      </c>
      <c r="AO52" s="64">
        <f t="shared" si="33"/>
        <v>0</v>
      </c>
      <c r="AP52" s="64">
        <f t="shared" si="33"/>
        <v>0</v>
      </c>
      <c r="AQ52" s="64">
        <f t="shared" si="33"/>
        <v>0</v>
      </c>
      <c r="AR52" s="64">
        <f t="shared" si="33"/>
        <v>0</v>
      </c>
      <c r="AS52" s="64">
        <f t="shared" si="33"/>
        <v>0</v>
      </c>
    </row>
    <row r="53" spans="1:45" s="64" customFormat="1" ht="23.1" customHeight="1">
      <c r="A53" s="116" t="s">
        <v>226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45" s="64" customFormat="1" ht="23.1" customHeight="1">
      <c r="A54" s="65" t="s">
        <v>210</v>
      </c>
      <c r="B54" s="65" t="s">
        <v>211</v>
      </c>
      <c r="C54" s="59" t="s">
        <v>64</v>
      </c>
      <c r="D54" s="66">
        <v>12.8</v>
      </c>
      <c r="E54" s="66"/>
      <c r="F54" s="66">
        <f>ROUNDDOWN(D54*E54, 0)</f>
        <v>0</v>
      </c>
      <c r="G54" s="66"/>
      <c r="H54" s="66">
        <f>ROUNDDOWN(D54*G54, 0)</f>
        <v>0</v>
      </c>
      <c r="I54" s="66"/>
      <c r="J54" s="66">
        <f>ROUNDDOWN(D54*I54, 0)</f>
        <v>0</v>
      </c>
      <c r="K54" s="66">
        <f t="shared" ref="K54:L57" si="34">E54+G54+I54</f>
        <v>0</v>
      </c>
      <c r="L54" s="66">
        <f t="shared" si="34"/>
        <v>0</v>
      </c>
      <c r="M54" s="72"/>
      <c r="O54" s="64" t="str">
        <f>""</f>
        <v/>
      </c>
      <c r="P54" s="73" t="s">
        <v>75</v>
      </c>
      <c r="Q54" s="64">
        <v>1</v>
      </c>
      <c r="R54" s="64">
        <f>IF(P54="기계경비", J54, 0)</f>
        <v>0</v>
      </c>
      <c r="S54" s="64">
        <f>IF(P54="운반비", J54, 0)</f>
        <v>0</v>
      </c>
      <c r="T54" s="64">
        <f>IF(P54="작업부산물", F54, 0)</f>
        <v>0</v>
      </c>
      <c r="U54" s="64">
        <f>IF(P54="관급", F54, 0)</f>
        <v>0</v>
      </c>
      <c r="V54" s="64">
        <f>IF(P54="외주비", J54, 0)</f>
        <v>0</v>
      </c>
      <c r="W54" s="64">
        <f>IF(P54="장비비", J54, 0)</f>
        <v>0</v>
      </c>
      <c r="X54" s="64">
        <f>IF(P54="폐기물처리비", J54, 0)</f>
        <v>0</v>
      </c>
      <c r="Y54" s="64">
        <f>IF(P54="가설비", J54, 0)</f>
        <v>0</v>
      </c>
      <c r="Z54" s="64">
        <f>IF(P54="잡비제외분", F54, 0)</f>
        <v>0</v>
      </c>
      <c r="AA54" s="64">
        <f>IF(P54="사급자재대", L54, 0)</f>
        <v>0</v>
      </c>
      <c r="AB54" s="64">
        <f>IF(P54="관급자재대", L54, 0)</f>
        <v>0</v>
      </c>
      <c r="AC54" s="64">
        <f>IF(P54="고철대공제", L54, 0)</f>
        <v>0</v>
      </c>
      <c r="AD54" s="64">
        <f>IF(P54="사용자항목2", L54, 0)</f>
        <v>0</v>
      </c>
      <c r="AE54" s="64">
        <f>IF(P54="사용자항목3", L54, 0)</f>
        <v>0</v>
      </c>
      <c r="AF54" s="64">
        <f>IF(P54="도급자관급자재대", L54, 0)</f>
        <v>0</v>
      </c>
      <c r="AG54" s="64">
        <f>IF(P54="관급자관급자재대", L54, 0)</f>
        <v>0</v>
      </c>
      <c r="AH54" s="64">
        <f>IF(P54="재해예방기술지도", L54, 0)</f>
        <v>0</v>
      </c>
      <c r="AI54" s="64">
        <f>IF(P54="사용자항목7", L54, 0)</f>
        <v>0</v>
      </c>
      <c r="AJ54" s="64">
        <f>IF(P54="사용자항목8", L54, 0)</f>
        <v>0</v>
      </c>
      <c r="AK54" s="64">
        <f>IF(P54="사용자항목9", L54, 0)</f>
        <v>0</v>
      </c>
      <c r="AL54" s="64">
        <f>IF(P54="사용자항목10", L54, 0)</f>
        <v>0</v>
      </c>
      <c r="AM54" s="64">
        <f>IF(P54="사용자항목11", L54, 0)</f>
        <v>0</v>
      </c>
      <c r="AN54" s="64">
        <f>IF(P54="사용자항목12", L54, 0)</f>
        <v>0</v>
      </c>
      <c r="AO54" s="64">
        <f>IF(P54="사용자항목13", L54, 0)</f>
        <v>0</v>
      </c>
      <c r="AP54" s="64">
        <f>IF(P54="사용자항목14", L54, 0)</f>
        <v>0</v>
      </c>
    </row>
    <row r="55" spans="1:45" s="64" customFormat="1" ht="23.1" customHeight="1">
      <c r="A55" s="65" t="s">
        <v>201</v>
      </c>
      <c r="B55" s="65" t="s">
        <v>200</v>
      </c>
      <c r="C55" s="59" t="s">
        <v>64</v>
      </c>
      <c r="D55" s="66">
        <v>14.6</v>
      </c>
      <c r="E55" s="66"/>
      <c r="F55" s="66">
        <f>ROUNDDOWN(D55*E55, 0)</f>
        <v>0</v>
      </c>
      <c r="G55" s="66"/>
      <c r="H55" s="66">
        <f>ROUNDDOWN(D55*G55, 0)</f>
        <v>0</v>
      </c>
      <c r="I55" s="66"/>
      <c r="J55" s="66">
        <f>ROUNDDOWN(D55*I55, 0)</f>
        <v>0</v>
      </c>
      <c r="K55" s="66">
        <f t="shared" si="34"/>
        <v>0</v>
      </c>
      <c r="L55" s="66">
        <f t="shared" si="34"/>
        <v>0</v>
      </c>
      <c r="M55" s="72"/>
      <c r="O55" s="64" t="str">
        <f>""</f>
        <v/>
      </c>
      <c r="P55" s="73" t="s">
        <v>75</v>
      </c>
      <c r="Q55" s="64">
        <v>1</v>
      </c>
      <c r="R55" s="64">
        <f>IF(P55="기계경비", J55, 0)</f>
        <v>0</v>
      </c>
      <c r="S55" s="64">
        <f>IF(P55="운반비", J55, 0)</f>
        <v>0</v>
      </c>
      <c r="T55" s="64">
        <f>IF(P55="작업부산물", F55, 0)</f>
        <v>0</v>
      </c>
      <c r="U55" s="64">
        <f>IF(P55="관급", F55, 0)</f>
        <v>0</v>
      </c>
      <c r="V55" s="64">
        <f>IF(P55="외주비", J55, 0)</f>
        <v>0</v>
      </c>
      <c r="W55" s="64">
        <f>IF(P55="장비비", J55, 0)</f>
        <v>0</v>
      </c>
      <c r="X55" s="64">
        <f>IF(P55="폐기물처리비", J55, 0)</f>
        <v>0</v>
      </c>
      <c r="Y55" s="64">
        <f>IF(P55="가설비", J55, 0)</f>
        <v>0</v>
      </c>
      <c r="Z55" s="64">
        <f>IF(P55="잡비제외분", F55, 0)</f>
        <v>0</v>
      </c>
      <c r="AA55" s="64">
        <f>IF(P55="사급자재대", L55, 0)</f>
        <v>0</v>
      </c>
      <c r="AB55" s="64">
        <f>IF(P55="관급자재대", L55, 0)</f>
        <v>0</v>
      </c>
      <c r="AC55" s="64">
        <f>IF(P55="고철대공제", L55, 0)</f>
        <v>0</v>
      </c>
      <c r="AD55" s="64">
        <f>IF(P55="사용자항목2", L55, 0)</f>
        <v>0</v>
      </c>
      <c r="AE55" s="64">
        <f>IF(P55="사용자항목3", L55, 0)</f>
        <v>0</v>
      </c>
      <c r="AF55" s="64">
        <f>IF(P55="도급자관급자재대", L55, 0)</f>
        <v>0</v>
      </c>
      <c r="AG55" s="64">
        <f>IF(P55="관급자관급자재대", L55, 0)</f>
        <v>0</v>
      </c>
      <c r="AH55" s="64">
        <f>IF(P55="재해예방기술지도", L55, 0)</f>
        <v>0</v>
      </c>
      <c r="AI55" s="64">
        <f>IF(P55="사용자항목7", L55, 0)</f>
        <v>0</v>
      </c>
      <c r="AJ55" s="64">
        <f>IF(P55="사용자항목8", L55, 0)</f>
        <v>0</v>
      </c>
      <c r="AK55" s="64">
        <f>IF(P55="사용자항목9", L55, 0)</f>
        <v>0</v>
      </c>
      <c r="AL55" s="64">
        <f>IF(P55="사용자항목10", L55, 0)</f>
        <v>0</v>
      </c>
      <c r="AM55" s="64">
        <f>IF(P55="사용자항목11", L55, 0)</f>
        <v>0</v>
      </c>
      <c r="AN55" s="64">
        <f>IF(P55="사용자항목12", L55, 0)</f>
        <v>0</v>
      </c>
      <c r="AO55" s="64">
        <f>IF(P55="사용자항목13", L55, 0)</f>
        <v>0</v>
      </c>
      <c r="AP55" s="64">
        <f>IF(P55="사용자항목14", L55, 0)</f>
        <v>0</v>
      </c>
    </row>
    <row r="56" spans="1:45" s="64" customFormat="1" ht="23.1" customHeight="1">
      <c r="A56" s="65" t="s">
        <v>147</v>
      </c>
      <c r="B56" s="65" t="s">
        <v>240</v>
      </c>
      <c r="C56" s="59" t="s">
        <v>64</v>
      </c>
      <c r="D56" s="66">
        <v>3.4</v>
      </c>
      <c r="E56" s="66"/>
      <c r="F56" s="66">
        <f>ROUNDDOWN(D56*E56, 0)</f>
        <v>0</v>
      </c>
      <c r="G56" s="66"/>
      <c r="H56" s="66">
        <f>ROUNDDOWN(D56*G56, 0)</f>
        <v>0</v>
      </c>
      <c r="I56" s="66"/>
      <c r="J56" s="66">
        <f>ROUNDDOWN(D56*I56, 0)</f>
        <v>0</v>
      </c>
      <c r="K56" s="66">
        <f t="shared" si="34"/>
        <v>0</v>
      </c>
      <c r="L56" s="66">
        <f t="shared" si="34"/>
        <v>0</v>
      </c>
      <c r="M56" s="72"/>
      <c r="O56" s="64" t="str">
        <f>""</f>
        <v/>
      </c>
      <c r="P56" s="73" t="s">
        <v>75</v>
      </c>
      <c r="Q56" s="64">
        <v>1</v>
      </c>
      <c r="R56" s="64">
        <f>IF(P56="기계경비", J56, 0)</f>
        <v>0</v>
      </c>
      <c r="S56" s="64">
        <f>IF(P56="운반비", J56, 0)</f>
        <v>0</v>
      </c>
      <c r="T56" s="64">
        <f>IF(P56="작업부산물", F56, 0)</f>
        <v>0</v>
      </c>
      <c r="U56" s="64">
        <f>IF(P56="관급", F56, 0)</f>
        <v>0</v>
      </c>
      <c r="V56" s="64">
        <f>IF(P56="외주비", J56, 0)</f>
        <v>0</v>
      </c>
      <c r="W56" s="64">
        <f>IF(P56="장비비", J56, 0)</f>
        <v>0</v>
      </c>
      <c r="X56" s="64">
        <f>IF(P56="폐기물처리비", J56, 0)</f>
        <v>0</v>
      </c>
      <c r="Y56" s="64">
        <f>IF(P56="가설비", J56, 0)</f>
        <v>0</v>
      </c>
      <c r="Z56" s="64">
        <f>IF(P56="잡비제외분", F56, 0)</f>
        <v>0</v>
      </c>
      <c r="AA56" s="64">
        <f>IF(P56="사급자재대", L56, 0)</f>
        <v>0</v>
      </c>
      <c r="AB56" s="64">
        <f>IF(P56="관급자재대", L56, 0)</f>
        <v>0</v>
      </c>
      <c r="AC56" s="64">
        <f>IF(P56="고철대공제", L56, 0)</f>
        <v>0</v>
      </c>
      <c r="AD56" s="64">
        <f>IF(P56="사용자항목2", L56, 0)</f>
        <v>0</v>
      </c>
      <c r="AE56" s="64">
        <f>IF(P56="사용자항목3", L56, 0)</f>
        <v>0</v>
      </c>
      <c r="AF56" s="64">
        <f>IF(P56="도급자관급자재대", L56, 0)</f>
        <v>0</v>
      </c>
      <c r="AG56" s="64">
        <f>IF(P56="관급자관급자재대", L56, 0)</f>
        <v>0</v>
      </c>
      <c r="AH56" s="64">
        <f>IF(P56="재해예방기술지도", L56, 0)</f>
        <v>0</v>
      </c>
      <c r="AI56" s="64">
        <f>IF(P56="사용자항목7", L56, 0)</f>
        <v>0</v>
      </c>
      <c r="AJ56" s="64">
        <f>IF(P56="사용자항목8", L56, 0)</f>
        <v>0</v>
      </c>
      <c r="AK56" s="64">
        <f>IF(P56="사용자항목9", L56, 0)</f>
        <v>0</v>
      </c>
      <c r="AL56" s="64">
        <f>IF(P56="사용자항목10", L56, 0)</f>
        <v>0</v>
      </c>
      <c r="AM56" s="64">
        <f>IF(P56="사용자항목11", L56, 0)</f>
        <v>0</v>
      </c>
      <c r="AN56" s="64">
        <f>IF(P56="사용자항목12", L56, 0)</f>
        <v>0</v>
      </c>
      <c r="AO56" s="64">
        <f>IF(P56="사용자항목13", L56, 0)</f>
        <v>0</v>
      </c>
      <c r="AP56" s="64">
        <f>IF(P56="사용자항목14", L56, 0)</f>
        <v>0</v>
      </c>
    </row>
    <row r="57" spans="1:45" s="64" customFormat="1" ht="23.1" customHeight="1">
      <c r="A57" s="65" t="s">
        <v>152</v>
      </c>
      <c r="B57" s="65" t="s">
        <v>141</v>
      </c>
      <c r="C57" s="59" t="s">
        <v>64</v>
      </c>
      <c r="D57" s="66">
        <v>7.5</v>
      </c>
      <c r="E57" s="66"/>
      <c r="F57" s="66">
        <f>ROUNDDOWN(D57*E57, 0)</f>
        <v>0</v>
      </c>
      <c r="G57" s="66"/>
      <c r="H57" s="66">
        <f>ROUNDDOWN(D57*G57, 0)</f>
        <v>0</v>
      </c>
      <c r="I57" s="66"/>
      <c r="J57" s="66">
        <f>ROUNDDOWN(D57*I57, 0)</f>
        <v>0</v>
      </c>
      <c r="K57" s="66">
        <f t="shared" si="34"/>
        <v>0</v>
      </c>
      <c r="L57" s="66">
        <f t="shared" si="34"/>
        <v>0</v>
      </c>
      <c r="M57" s="72"/>
      <c r="O57" s="64" t="str">
        <f>""</f>
        <v/>
      </c>
      <c r="P57" s="73" t="s">
        <v>75</v>
      </c>
      <c r="Q57" s="64">
        <v>1</v>
      </c>
      <c r="R57" s="64">
        <f>IF(P57="기계경비", J57, 0)</f>
        <v>0</v>
      </c>
      <c r="S57" s="64">
        <f>IF(P57="운반비", J57, 0)</f>
        <v>0</v>
      </c>
      <c r="T57" s="64">
        <f>IF(P57="작업부산물", F57, 0)</f>
        <v>0</v>
      </c>
      <c r="U57" s="64">
        <f>IF(P57="관급", F57, 0)</f>
        <v>0</v>
      </c>
      <c r="V57" s="64">
        <f>IF(P57="외주비", J57, 0)</f>
        <v>0</v>
      </c>
      <c r="W57" s="64">
        <f>IF(P57="장비비", J57, 0)</f>
        <v>0</v>
      </c>
      <c r="X57" s="64">
        <f>IF(P57="폐기물처리비", J57, 0)</f>
        <v>0</v>
      </c>
      <c r="Y57" s="64">
        <f>IF(P57="가설비", J57, 0)</f>
        <v>0</v>
      </c>
      <c r="Z57" s="64">
        <f>IF(P57="잡비제외분", F57, 0)</f>
        <v>0</v>
      </c>
      <c r="AA57" s="64">
        <f>IF(P57="사급자재대", L57, 0)</f>
        <v>0</v>
      </c>
      <c r="AB57" s="64">
        <f>IF(P57="관급자재대", L57, 0)</f>
        <v>0</v>
      </c>
      <c r="AC57" s="64">
        <f>IF(P57="고철대공제", L57, 0)</f>
        <v>0</v>
      </c>
      <c r="AD57" s="64">
        <f>IF(P57="사용자항목2", L57, 0)</f>
        <v>0</v>
      </c>
      <c r="AE57" s="64">
        <f>IF(P57="사용자항목3", L57, 0)</f>
        <v>0</v>
      </c>
      <c r="AF57" s="64">
        <f>IF(P57="도급자관급자재대", L57, 0)</f>
        <v>0</v>
      </c>
      <c r="AG57" s="64">
        <f>IF(P57="관급자관급자재대", L57, 0)</f>
        <v>0</v>
      </c>
      <c r="AH57" s="64">
        <f>IF(P57="재해예방기술지도", L57, 0)</f>
        <v>0</v>
      </c>
      <c r="AI57" s="64">
        <f>IF(P57="사용자항목7", L57, 0)</f>
        <v>0</v>
      </c>
      <c r="AJ57" s="64">
        <f>IF(P57="사용자항목8", L57, 0)</f>
        <v>0</v>
      </c>
      <c r="AK57" s="64">
        <f>IF(P57="사용자항목9", L57, 0)</f>
        <v>0</v>
      </c>
      <c r="AL57" s="64">
        <f>IF(P57="사용자항목10", L57, 0)</f>
        <v>0</v>
      </c>
      <c r="AM57" s="64">
        <f>IF(P57="사용자항목11", L57, 0)</f>
        <v>0</v>
      </c>
      <c r="AN57" s="64">
        <f>IF(P57="사용자항목12", L57, 0)</f>
        <v>0</v>
      </c>
      <c r="AO57" s="64">
        <f>IF(P57="사용자항목13", L57, 0)</f>
        <v>0</v>
      </c>
      <c r="AP57" s="64">
        <f>IF(P57="사용자항목14", L57, 0)</f>
        <v>0</v>
      </c>
    </row>
    <row r="58" spans="1:45" s="64" customFormat="1" ht="23.1" customHeight="1">
      <c r="A58" s="67"/>
      <c r="B58" s="67"/>
      <c r="C58" s="60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45" s="64" customFormat="1" ht="23.1" customHeight="1">
      <c r="A59" s="67"/>
      <c r="B59" s="67"/>
      <c r="C59" s="60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45" s="64" customFormat="1" ht="23.1" customHeight="1">
      <c r="A60" s="67"/>
      <c r="B60" s="67"/>
      <c r="C60" s="60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45" s="64" customFormat="1" ht="23.1" customHeight="1">
      <c r="A61" s="67"/>
      <c r="B61" s="67"/>
      <c r="C61" s="60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45" s="64" customFormat="1" ht="23.1" customHeight="1">
      <c r="A62" s="67"/>
      <c r="B62" s="67"/>
      <c r="C62" s="60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45" s="64" customFormat="1" ht="23.1" customHeight="1">
      <c r="A63" s="67"/>
      <c r="B63" s="67"/>
      <c r="C63" s="60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45" s="64" customFormat="1" ht="23.1" customHeight="1">
      <c r="A64" s="67"/>
      <c r="B64" s="67"/>
      <c r="C64" s="60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45" s="64" customFormat="1" ht="23.1" customHeight="1">
      <c r="A65" s="67"/>
      <c r="B65" s="67"/>
      <c r="C65" s="60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45" s="64" customFormat="1" ht="23.1" customHeight="1">
      <c r="A66" s="67"/>
      <c r="B66" s="67"/>
      <c r="C66" s="60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45" s="64" customFormat="1" ht="23.1" customHeight="1">
      <c r="A67" s="67"/>
      <c r="B67" s="67"/>
      <c r="C67" s="60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45" s="64" customFormat="1" ht="23.1" customHeight="1">
      <c r="A68" s="57" t="s">
        <v>77</v>
      </c>
      <c r="B68" s="68"/>
      <c r="C68" s="58"/>
      <c r="D68" s="54"/>
      <c r="E68" s="54"/>
      <c r="F68" s="54">
        <f>ROUNDDOWN(SUMIF(Q54:Q67, "1", F54:F67), 0)</f>
        <v>0</v>
      </c>
      <c r="G68" s="54"/>
      <c r="H68" s="54">
        <f>ROUNDDOWN(SUMIF(Q54:Q67, "1", H54:H67), 0)</f>
        <v>0</v>
      </c>
      <c r="I68" s="54"/>
      <c r="J68" s="54">
        <f>ROUNDDOWN(SUMIF(Q54:Q67, "1", J54:J67), 0)</f>
        <v>0</v>
      </c>
      <c r="K68" s="54"/>
      <c r="L68" s="54">
        <f>F68+H68+J68</f>
        <v>0</v>
      </c>
      <c r="M68" s="54"/>
      <c r="R68" s="64">
        <f t="shared" ref="R68:AS68" si="35">ROUNDDOWN(SUM(R54:R57), 0)</f>
        <v>0</v>
      </c>
      <c r="S68" s="64">
        <f t="shared" si="35"/>
        <v>0</v>
      </c>
      <c r="T68" s="64">
        <f t="shared" si="35"/>
        <v>0</v>
      </c>
      <c r="U68" s="64">
        <f t="shared" si="35"/>
        <v>0</v>
      </c>
      <c r="V68" s="64">
        <f t="shared" si="35"/>
        <v>0</v>
      </c>
      <c r="W68" s="64">
        <f t="shared" si="35"/>
        <v>0</v>
      </c>
      <c r="X68" s="64">
        <f t="shared" si="35"/>
        <v>0</v>
      </c>
      <c r="Y68" s="64">
        <f t="shared" si="35"/>
        <v>0</v>
      </c>
      <c r="Z68" s="64">
        <f t="shared" si="35"/>
        <v>0</v>
      </c>
      <c r="AA68" s="64">
        <f t="shared" si="35"/>
        <v>0</v>
      </c>
      <c r="AB68" s="64">
        <f t="shared" si="35"/>
        <v>0</v>
      </c>
      <c r="AC68" s="64">
        <f t="shared" si="35"/>
        <v>0</v>
      </c>
      <c r="AD68" s="64">
        <f t="shared" si="35"/>
        <v>0</v>
      </c>
      <c r="AE68" s="64">
        <f t="shared" si="35"/>
        <v>0</v>
      </c>
      <c r="AF68" s="64">
        <f t="shared" si="35"/>
        <v>0</v>
      </c>
      <c r="AG68" s="64">
        <f t="shared" si="35"/>
        <v>0</v>
      </c>
      <c r="AH68" s="64">
        <f t="shared" si="35"/>
        <v>0</v>
      </c>
      <c r="AI68" s="64">
        <f t="shared" si="35"/>
        <v>0</v>
      </c>
      <c r="AJ68" s="64">
        <f t="shared" si="35"/>
        <v>0</v>
      </c>
      <c r="AK68" s="64">
        <f t="shared" si="35"/>
        <v>0</v>
      </c>
      <c r="AL68" s="64">
        <f t="shared" si="35"/>
        <v>0</v>
      </c>
      <c r="AM68" s="64">
        <f t="shared" si="35"/>
        <v>0</v>
      </c>
      <c r="AN68" s="64">
        <f t="shared" si="35"/>
        <v>0</v>
      </c>
      <c r="AO68" s="64">
        <f t="shared" si="35"/>
        <v>0</v>
      </c>
      <c r="AP68" s="64">
        <f t="shared" si="35"/>
        <v>0</v>
      </c>
      <c r="AQ68" s="64">
        <f t="shared" si="35"/>
        <v>0</v>
      </c>
      <c r="AR68" s="64">
        <f t="shared" si="35"/>
        <v>0</v>
      </c>
      <c r="AS68" s="64">
        <f t="shared" si="35"/>
        <v>0</v>
      </c>
    </row>
    <row r="69" spans="1:45" s="64" customFormat="1" ht="23.1" customHeight="1">
      <c r="A69" s="116" t="s">
        <v>227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45" s="64" customFormat="1" ht="23.1" customHeight="1">
      <c r="A70" s="65" t="s">
        <v>129</v>
      </c>
      <c r="B70" s="65" t="s">
        <v>130</v>
      </c>
      <c r="C70" s="59" t="s">
        <v>65</v>
      </c>
      <c r="D70" s="66">
        <v>1</v>
      </c>
      <c r="E70" s="66"/>
      <c r="F70" s="66">
        <f t="shared" ref="F70:F87" si="36">ROUNDDOWN(D70*E70, 0)</f>
        <v>0</v>
      </c>
      <c r="G70" s="66">
        <v>0</v>
      </c>
      <c r="H70" s="66">
        <f t="shared" ref="H70:H87" si="37">ROUNDDOWN(D70*G70, 0)</f>
        <v>0</v>
      </c>
      <c r="I70" s="66">
        <v>0</v>
      </c>
      <c r="J70" s="66">
        <f t="shared" ref="J70:J87" si="38">ROUNDDOWN(D70*I70, 0)</f>
        <v>0</v>
      </c>
      <c r="K70" s="66">
        <f t="shared" ref="K70:K87" si="39">E70+G70+I70</f>
        <v>0</v>
      </c>
      <c r="L70" s="66">
        <f t="shared" ref="L70:L87" si="40">F70+H70+J70</f>
        <v>0</v>
      </c>
      <c r="M70" s="66"/>
      <c r="O70" s="64" t="str">
        <f>"01"</f>
        <v>01</v>
      </c>
      <c r="P70" s="73" t="s">
        <v>75</v>
      </c>
      <c r="Q70" s="64">
        <v>1</v>
      </c>
      <c r="R70" s="64">
        <f t="shared" ref="R70:R87" si="41">IF(P70="기계경비", J70, 0)</f>
        <v>0</v>
      </c>
      <c r="S70" s="64">
        <f t="shared" ref="S70:S87" si="42">IF(P70="운반비", J70, 0)</f>
        <v>0</v>
      </c>
      <c r="T70" s="64">
        <f t="shared" ref="T70:T87" si="43">IF(P70="작업부산물", F70, 0)</f>
        <v>0</v>
      </c>
      <c r="U70" s="64">
        <f t="shared" ref="U70:U87" si="44">IF(P70="관급", F70, 0)</f>
        <v>0</v>
      </c>
      <c r="V70" s="64">
        <f t="shared" ref="V70:V87" si="45">IF(P70="외주비", J70, 0)</f>
        <v>0</v>
      </c>
      <c r="W70" s="64">
        <f t="shared" ref="W70:W87" si="46">IF(P70="장비비", J70, 0)</f>
        <v>0</v>
      </c>
      <c r="X70" s="64">
        <f t="shared" ref="X70:X87" si="47">IF(P70="폐기물처리비", J70, 0)</f>
        <v>0</v>
      </c>
      <c r="Y70" s="64">
        <f t="shared" ref="Y70:Y87" si="48">IF(P70="가설비", J70, 0)</f>
        <v>0</v>
      </c>
      <c r="Z70" s="64">
        <f t="shared" ref="Z70:Z87" si="49">IF(P70="잡비제외분", F70, 0)</f>
        <v>0</v>
      </c>
      <c r="AA70" s="64">
        <f t="shared" ref="AA70:AA87" si="50">IF(P70="사급자재대", L70, 0)</f>
        <v>0</v>
      </c>
      <c r="AB70" s="64">
        <f t="shared" ref="AB70:AB87" si="51">IF(P70="관급자재대", L70, 0)</f>
        <v>0</v>
      </c>
      <c r="AC70" s="64">
        <f t="shared" ref="AC70:AC87" si="52">IF(P70="고철대공제", L70, 0)</f>
        <v>0</v>
      </c>
      <c r="AD70" s="64">
        <f t="shared" ref="AD70:AD87" si="53">IF(P70="사용자항목2", L70, 0)</f>
        <v>0</v>
      </c>
      <c r="AE70" s="64">
        <f t="shared" ref="AE70:AE87" si="54">IF(P70="사용자항목3", L70, 0)</f>
        <v>0</v>
      </c>
      <c r="AF70" s="64">
        <f t="shared" ref="AF70:AF87" si="55">IF(P70="도급자관급자재대", L70, 0)</f>
        <v>0</v>
      </c>
      <c r="AG70" s="64">
        <f t="shared" ref="AG70:AG87" si="56">IF(P70="관급자관급자재대", L70, 0)</f>
        <v>0</v>
      </c>
      <c r="AH70" s="64">
        <f t="shared" ref="AH70:AH87" si="57">IF(P70="재해예방기술지도", L70, 0)</f>
        <v>0</v>
      </c>
      <c r="AI70" s="64">
        <f t="shared" ref="AI70:AI87" si="58">IF(P70="사용자항목7", L70, 0)</f>
        <v>0</v>
      </c>
      <c r="AJ70" s="64">
        <f t="shared" ref="AJ70:AJ87" si="59">IF(P70="사용자항목8", L70, 0)</f>
        <v>0</v>
      </c>
      <c r="AK70" s="64">
        <f t="shared" ref="AK70:AK87" si="60">IF(P70="사용자항목9", L70, 0)</f>
        <v>0</v>
      </c>
      <c r="AL70" s="64">
        <f t="shared" ref="AL70:AL87" si="61">IF(P70="사용자항목10", L70, 0)</f>
        <v>0</v>
      </c>
      <c r="AM70" s="64">
        <f t="shared" ref="AM70:AM87" si="62">IF(P70="사용자항목11", L70, 0)</f>
        <v>0</v>
      </c>
      <c r="AN70" s="64">
        <f t="shared" ref="AN70:AN87" si="63">IF(P70="사용자항목12", L70, 0)</f>
        <v>0</v>
      </c>
      <c r="AO70" s="64">
        <f t="shared" ref="AO70:AO87" si="64">IF(P70="사용자항목13", L70, 0)</f>
        <v>0</v>
      </c>
      <c r="AP70" s="64">
        <f t="shared" ref="AP70:AP87" si="65">IF(P70="사용자항목14", L70, 0)</f>
        <v>0</v>
      </c>
    </row>
    <row r="71" spans="1:45" s="64" customFormat="1" ht="23.1" customHeight="1">
      <c r="A71" s="65" t="s">
        <v>151</v>
      </c>
      <c r="B71" s="65" t="s">
        <v>186</v>
      </c>
      <c r="C71" s="59" t="s">
        <v>106</v>
      </c>
      <c r="D71" s="66">
        <v>13.9</v>
      </c>
      <c r="E71" s="66"/>
      <c r="F71" s="66">
        <f t="shared" si="36"/>
        <v>0</v>
      </c>
      <c r="G71" s="66"/>
      <c r="H71" s="66">
        <f t="shared" si="37"/>
        <v>0</v>
      </c>
      <c r="I71" s="66"/>
      <c r="J71" s="66">
        <f t="shared" si="38"/>
        <v>0</v>
      </c>
      <c r="K71" s="66">
        <f t="shared" si="39"/>
        <v>0</v>
      </c>
      <c r="L71" s="66">
        <f t="shared" si="40"/>
        <v>0</v>
      </c>
      <c r="M71" s="72"/>
      <c r="O71" s="64" t="str">
        <f>""</f>
        <v/>
      </c>
      <c r="P71" s="73" t="s">
        <v>75</v>
      </c>
      <c r="Q71" s="64">
        <v>1</v>
      </c>
      <c r="R71" s="64">
        <f t="shared" si="41"/>
        <v>0</v>
      </c>
      <c r="S71" s="64">
        <f t="shared" si="42"/>
        <v>0</v>
      </c>
      <c r="T71" s="64">
        <f t="shared" si="43"/>
        <v>0</v>
      </c>
      <c r="U71" s="64">
        <f t="shared" si="44"/>
        <v>0</v>
      </c>
      <c r="V71" s="64">
        <f t="shared" si="45"/>
        <v>0</v>
      </c>
      <c r="W71" s="64">
        <f t="shared" si="46"/>
        <v>0</v>
      </c>
      <c r="X71" s="64">
        <f t="shared" si="47"/>
        <v>0</v>
      </c>
      <c r="Y71" s="64">
        <f t="shared" si="48"/>
        <v>0</v>
      </c>
      <c r="Z71" s="64">
        <f t="shared" si="49"/>
        <v>0</v>
      </c>
      <c r="AA71" s="64">
        <f t="shared" si="50"/>
        <v>0</v>
      </c>
      <c r="AB71" s="64">
        <f t="shared" si="51"/>
        <v>0</v>
      </c>
      <c r="AC71" s="64">
        <f t="shared" si="52"/>
        <v>0</v>
      </c>
      <c r="AD71" s="64">
        <f t="shared" si="53"/>
        <v>0</v>
      </c>
      <c r="AE71" s="64">
        <f t="shared" si="54"/>
        <v>0</v>
      </c>
      <c r="AF71" s="64">
        <f t="shared" si="55"/>
        <v>0</v>
      </c>
      <c r="AG71" s="64">
        <f t="shared" si="56"/>
        <v>0</v>
      </c>
      <c r="AH71" s="64">
        <f t="shared" si="57"/>
        <v>0</v>
      </c>
      <c r="AI71" s="64">
        <f t="shared" si="58"/>
        <v>0</v>
      </c>
      <c r="AJ71" s="64">
        <f t="shared" si="59"/>
        <v>0</v>
      </c>
      <c r="AK71" s="64">
        <f t="shared" si="60"/>
        <v>0</v>
      </c>
      <c r="AL71" s="64">
        <f t="shared" si="61"/>
        <v>0</v>
      </c>
      <c r="AM71" s="64">
        <f t="shared" si="62"/>
        <v>0</v>
      </c>
      <c r="AN71" s="64">
        <f t="shared" si="63"/>
        <v>0</v>
      </c>
      <c r="AO71" s="64">
        <f t="shared" si="64"/>
        <v>0</v>
      </c>
      <c r="AP71" s="64">
        <f t="shared" si="65"/>
        <v>0</v>
      </c>
    </row>
    <row r="72" spans="1:45" s="64" customFormat="1" ht="23.1" customHeight="1">
      <c r="A72" s="65" t="s">
        <v>120</v>
      </c>
      <c r="B72" s="65" t="s">
        <v>121</v>
      </c>
      <c r="C72" s="59" t="s">
        <v>109</v>
      </c>
      <c r="D72" s="66">
        <v>4</v>
      </c>
      <c r="E72" s="66"/>
      <c r="F72" s="66">
        <f t="shared" si="36"/>
        <v>0</v>
      </c>
      <c r="G72" s="66"/>
      <c r="H72" s="66">
        <f t="shared" si="37"/>
        <v>0</v>
      </c>
      <c r="I72" s="66"/>
      <c r="J72" s="66">
        <f t="shared" si="38"/>
        <v>0</v>
      </c>
      <c r="K72" s="66">
        <f t="shared" si="39"/>
        <v>0</v>
      </c>
      <c r="L72" s="66">
        <f t="shared" si="40"/>
        <v>0</v>
      </c>
      <c r="M72" s="66"/>
      <c r="O72" s="64" t="str">
        <f>"01"</f>
        <v>01</v>
      </c>
      <c r="P72" s="73" t="s">
        <v>75</v>
      </c>
      <c r="Q72" s="64">
        <v>1</v>
      </c>
      <c r="R72" s="64">
        <f t="shared" si="41"/>
        <v>0</v>
      </c>
      <c r="S72" s="64">
        <f t="shared" si="42"/>
        <v>0</v>
      </c>
      <c r="T72" s="64">
        <f t="shared" si="43"/>
        <v>0</v>
      </c>
      <c r="U72" s="64">
        <f t="shared" si="44"/>
        <v>0</v>
      </c>
      <c r="V72" s="64">
        <f t="shared" si="45"/>
        <v>0</v>
      </c>
      <c r="W72" s="64">
        <f t="shared" si="46"/>
        <v>0</v>
      </c>
      <c r="X72" s="64">
        <f t="shared" si="47"/>
        <v>0</v>
      </c>
      <c r="Y72" s="64">
        <f t="shared" si="48"/>
        <v>0</v>
      </c>
      <c r="Z72" s="64">
        <f t="shared" si="49"/>
        <v>0</v>
      </c>
      <c r="AA72" s="64">
        <f t="shared" si="50"/>
        <v>0</v>
      </c>
      <c r="AB72" s="64">
        <f t="shared" si="51"/>
        <v>0</v>
      </c>
      <c r="AC72" s="64">
        <f t="shared" si="52"/>
        <v>0</v>
      </c>
      <c r="AD72" s="64">
        <f t="shared" si="53"/>
        <v>0</v>
      </c>
      <c r="AE72" s="64">
        <f t="shared" si="54"/>
        <v>0</v>
      </c>
      <c r="AF72" s="64">
        <f t="shared" si="55"/>
        <v>0</v>
      </c>
      <c r="AG72" s="64">
        <f t="shared" si="56"/>
        <v>0</v>
      </c>
      <c r="AH72" s="64">
        <f t="shared" si="57"/>
        <v>0</v>
      </c>
      <c r="AI72" s="64">
        <f t="shared" si="58"/>
        <v>0</v>
      </c>
      <c r="AJ72" s="64">
        <f t="shared" si="59"/>
        <v>0</v>
      </c>
      <c r="AK72" s="64">
        <f t="shared" si="60"/>
        <v>0</v>
      </c>
      <c r="AL72" s="64">
        <f t="shared" si="61"/>
        <v>0</v>
      </c>
      <c r="AM72" s="64">
        <f t="shared" si="62"/>
        <v>0</v>
      </c>
      <c r="AN72" s="64">
        <f t="shared" si="63"/>
        <v>0</v>
      </c>
      <c r="AO72" s="64">
        <f t="shared" si="64"/>
        <v>0</v>
      </c>
      <c r="AP72" s="64">
        <f t="shared" si="65"/>
        <v>0</v>
      </c>
    </row>
    <row r="73" spans="1:45" s="64" customFormat="1" ht="23.1" customHeight="1">
      <c r="A73" s="65" t="s">
        <v>134</v>
      </c>
      <c r="B73" s="65" t="s">
        <v>135</v>
      </c>
      <c r="C73" s="59" t="s">
        <v>109</v>
      </c>
      <c r="D73" s="66">
        <v>9</v>
      </c>
      <c r="E73" s="66"/>
      <c r="F73" s="66">
        <f t="shared" si="36"/>
        <v>0</v>
      </c>
      <c r="G73" s="66"/>
      <c r="H73" s="66">
        <f t="shared" si="37"/>
        <v>0</v>
      </c>
      <c r="I73" s="66"/>
      <c r="J73" s="66">
        <f t="shared" si="38"/>
        <v>0</v>
      </c>
      <c r="K73" s="66">
        <f t="shared" si="39"/>
        <v>0</v>
      </c>
      <c r="L73" s="66">
        <f t="shared" si="40"/>
        <v>0</v>
      </c>
      <c r="M73" s="66"/>
      <c r="O73" s="64" t="str">
        <f>"01"</f>
        <v>01</v>
      </c>
      <c r="P73" s="73" t="s">
        <v>75</v>
      </c>
      <c r="Q73" s="64">
        <v>1</v>
      </c>
      <c r="R73" s="64">
        <f t="shared" si="41"/>
        <v>0</v>
      </c>
      <c r="S73" s="64">
        <f t="shared" si="42"/>
        <v>0</v>
      </c>
      <c r="T73" s="64">
        <f t="shared" si="43"/>
        <v>0</v>
      </c>
      <c r="U73" s="64">
        <f t="shared" si="44"/>
        <v>0</v>
      </c>
      <c r="V73" s="64">
        <f t="shared" si="45"/>
        <v>0</v>
      </c>
      <c r="W73" s="64">
        <f t="shared" si="46"/>
        <v>0</v>
      </c>
      <c r="X73" s="64">
        <f t="shared" si="47"/>
        <v>0</v>
      </c>
      <c r="Y73" s="64">
        <f t="shared" si="48"/>
        <v>0</v>
      </c>
      <c r="Z73" s="64">
        <f t="shared" si="49"/>
        <v>0</v>
      </c>
      <c r="AA73" s="64">
        <f t="shared" si="50"/>
        <v>0</v>
      </c>
      <c r="AB73" s="64">
        <f t="shared" si="51"/>
        <v>0</v>
      </c>
      <c r="AC73" s="64">
        <f t="shared" si="52"/>
        <v>0</v>
      </c>
      <c r="AD73" s="64">
        <f t="shared" si="53"/>
        <v>0</v>
      </c>
      <c r="AE73" s="64">
        <f t="shared" si="54"/>
        <v>0</v>
      </c>
      <c r="AF73" s="64">
        <f t="shared" si="55"/>
        <v>0</v>
      </c>
      <c r="AG73" s="64">
        <f t="shared" si="56"/>
        <v>0</v>
      </c>
      <c r="AH73" s="64">
        <f t="shared" si="57"/>
        <v>0</v>
      </c>
      <c r="AI73" s="64">
        <f t="shared" si="58"/>
        <v>0</v>
      </c>
      <c r="AJ73" s="64">
        <f t="shared" si="59"/>
        <v>0</v>
      </c>
      <c r="AK73" s="64">
        <f t="shared" si="60"/>
        <v>0</v>
      </c>
      <c r="AL73" s="64">
        <f t="shared" si="61"/>
        <v>0</v>
      </c>
      <c r="AM73" s="64">
        <f t="shared" si="62"/>
        <v>0</v>
      </c>
      <c r="AN73" s="64">
        <f t="shared" si="63"/>
        <v>0</v>
      </c>
      <c r="AO73" s="64">
        <f t="shared" si="64"/>
        <v>0</v>
      </c>
      <c r="AP73" s="64">
        <f t="shared" si="65"/>
        <v>0</v>
      </c>
    </row>
    <row r="74" spans="1:45" s="64" customFormat="1" ht="23.1" customHeight="1">
      <c r="A74" s="65" t="s">
        <v>194</v>
      </c>
      <c r="B74" s="65" t="s">
        <v>187</v>
      </c>
      <c r="C74" s="59" t="s">
        <v>109</v>
      </c>
      <c r="D74" s="66">
        <v>29</v>
      </c>
      <c r="E74" s="66"/>
      <c r="F74" s="66">
        <f t="shared" si="36"/>
        <v>0</v>
      </c>
      <c r="G74" s="66"/>
      <c r="H74" s="66">
        <f t="shared" si="37"/>
        <v>0</v>
      </c>
      <c r="I74" s="66"/>
      <c r="J74" s="66">
        <f t="shared" si="38"/>
        <v>0</v>
      </c>
      <c r="K74" s="66">
        <f t="shared" si="39"/>
        <v>0</v>
      </c>
      <c r="L74" s="66">
        <f t="shared" si="40"/>
        <v>0</v>
      </c>
      <c r="M74" s="72"/>
      <c r="O74" s="64" t="str">
        <f>"01"</f>
        <v>01</v>
      </c>
      <c r="P74" s="73" t="s">
        <v>75</v>
      </c>
      <c r="Q74" s="64">
        <v>1</v>
      </c>
      <c r="R74" s="64">
        <f t="shared" si="41"/>
        <v>0</v>
      </c>
      <c r="S74" s="64">
        <f t="shared" si="42"/>
        <v>0</v>
      </c>
      <c r="T74" s="64">
        <f t="shared" si="43"/>
        <v>0</v>
      </c>
      <c r="U74" s="64">
        <f t="shared" si="44"/>
        <v>0</v>
      </c>
      <c r="V74" s="64">
        <f t="shared" si="45"/>
        <v>0</v>
      </c>
      <c r="W74" s="64">
        <f t="shared" si="46"/>
        <v>0</v>
      </c>
      <c r="X74" s="64">
        <f t="shared" si="47"/>
        <v>0</v>
      </c>
      <c r="Y74" s="64">
        <f t="shared" si="48"/>
        <v>0</v>
      </c>
      <c r="Z74" s="64">
        <f t="shared" si="49"/>
        <v>0</v>
      </c>
      <c r="AA74" s="64">
        <f t="shared" si="50"/>
        <v>0</v>
      </c>
      <c r="AB74" s="64">
        <f t="shared" si="51"/>
        <v>0</v>
      </c>
      <c r="AC74" s="64">
        <f t="shared" si="52"/>
        <v>0</v>
      </c>
      <c r="AD74" s="64">
        <f t="shared" si="53"/>
        <v>0</v>
      </c>
      <c r="AE74" s="64">
        <f t="shared" si="54"/>
        <v>0</v>
      </c>
      <c r="AF74" s="64">
        <f t="shared" si="55"/>
        <v>0</v>
      </c>
      <c r="AG74" s="64">
        <f t="shared" si="56"/>
        <v>0</v>
      </c>
      <c r="AH74" s="64">
        <f t="shared" si="57"/>
        <v>0</v>
      </c>
      <c r="AI74" s="64">
        <f t="shared" si="58"/>
        <v>0</v>
      </c>
      <c r="AJ74" s="64">
        <f t="shared" si="59"/>
        <v>0</v>
      </c>
      <c r="AK74" s="64">
        <f t="shared" si="60"/>
        <v>0</v>
      </c>
      <c r="AL74" s="64">
        <f t="shared" si="61"/>
        <v>0</v>
      </c>
      <c r="AM74" s="64">
        <f t="shared" si="62"/>
        <v>0</v>
      </c>
      <c r="AN74" s="64">
        <f t="shared" si="63"/>
        <v>0</v>
      </c>
      <c r="AO74" s="64">
        <f t="shared" si="64"/>
        <v>0</v>
      </c>
      <c r="AP74" s="64">
        <f t="shared" si="65"/>
        <v>0</v>
      </c>
    </row>
    <row r="75" spans="1:45" s="64" customFormat="1" ht="23.1" customHeight="1">
      <c r="A75" s="65" t="s">
        <v>194</v>
      </c>
      <c r="B75" s="65" t="s">
        <v>188</v>
      </c>
      <c r="C75" s="59" t="s">
        <v>109</v>
      </c>
      <c r="D75" s="66">
        <v>61</v>
      </c>
      <c r="E75" s="66"/>
      <c r="F75" s="66">
        <f t="shared" si="36"/>
        <v>0</v>
      </c>
      <c r="G75" s="66"/>
      <c r="H75" s="66">
        <f t="shared" si="37"/>
        <v>0</v>
      </c>
      <c r="I75" s="66"/>
      <c r="J75" s="66">
        <f t="shared" si="38"/>
        <v>0</v>
      </c>
      <c r="K75" s="66">
        <f t="shared" si="39"/>
        <v>0</v>
      </c>
      <c r="L75" s="66">
        <f t="shared" si="40"/>
        <v>0</v>
      </c>
      <c r="M75" s="72"/>
      <c r="O75" s="64" t="str">
        <f>"01"</f>
        <v>01</v>
      </c>
      <c r="P75" s="73" t="s">
        <v>75</v>
      </c>
      <c r="Q75" s="64">
        <v>1</v>
      </c>
      <c r="R75" s="64">
        <f t="shared" si="41"/>
        <v>0</v>
      </c>
      <c r="S75" s="64">
        <f t="shared" si="42"/>
        <v>0</v>
      </c>
      <c r="T75" s="64">
        <f t="shared" si="43"/>
        <v>0</v>
      </c>
      <c r="U75" s="64">
        <f t="shared" si="44"/>
        <v>0</v>
      </c>
      <c r="V75" s="64">
        <f t="shared" si="45"/>
        <v>0</v>
      </c>
      <c r="W75" s="64">
        <f t="shared" si="46"/>
        <v>0</v>
      </c>
      <c r="X75" s="64">
        <f t="shared" si="47"/>
        <v>0</v>
      </c>
      <c r="Y75" s="64">
        <f t="shared" si="48"/>
        <v>0</v>
      </c>
      <c r="Z75" s="64">
        <f t="shared" si="49"/>
        <v>0</v>
      </c>
      <c r="AA75" s="64">
        <f t="shared" si="50"/>
        <v>0</v>
      </c>
      <c r="AB75" s="64">
        <f t="shared" si="51"/>
        <v>0</v>
      </c>
      <c r="AC75" s="64">
        <f t="shared" si="52"/>
        <v>0</v>
      </c>
      <c r="AD75" s="64">
        <f t="shared" si="53"/>
        <v>0</v>
      </c>
      <c r="AE75" s="64">
        <f t="shared" si="54"/>
        <v>0</v>
      </c>
      <c r="AF75" s="64">
        <f t="shared" si="55"/>
        <v>0</v>
      </c>
      <c r="AG75" s="64">
        <f t="shared" si="56"/>
        <v>0</v>
      </c>
      <c r="AH75" s="64">
        <f t="shared" si="57"/>
        <v>0</v>
      </c>
      <c r="AI75" s="64">
        <f t="shared" si="58"/>
        <v>0</v>
      </c>
      <c r="AJ75" s="64">
        <f t="shared" si="59"/>
        <v>0</v>
      </c>
      <c r="AK75" s="64">
        <f t="shared" si="60"/>
        <v>0</v>
      </c>
      <c r="AL75" s="64">
        <f t="shared" si="61"/>
        <v>0</v>
      </c>
      <c r="AM75" s="64">
        <f t="shared" si="62"/>
        <v>0</v>
      </c>
      <c r="AN75" s="64">
        <f t="shared" si="63"/>
        <v>0</v>
      </c>
      <c r="AO75" s="64">
        <f t="shared" si="64"/>
        <v>0</v>
      </c>
      <c r="AP75" s="64">
        <f t="shared" si="65"/>
        <v>0</v>
      </c>
    </row>
    <row r="76" spans="1:45" s="78" customFormat="1" ht="23.1" customHeight="1">
      <c r="A76" s="74" t="s">
        <v>181</v>
      </c>
      <c r="B76" s="74" t="s">
        <v>182</v>
      </c>
      <c r="C76" s="75" t="s">
        <v>64</v>
      </c>
      <c r="D76" s="76">
        <v>33</v>
      </c>
      <c r="E76" s="76"/>
      <c r="F76" s="76">
        <f t="shared" si="36"/>
        <v>0</v>
      </c>
      <c r="G76" s="76"/>
      <c r="H76" s="76">
        <f t="shared" si="37"/>
        <v>0</v>
      </c>
      <c r="I76" s="76"/>
      <c r="J76" s="76">
        <f t="shared" si="38"/>
        <v>0</v>
      </c>
      <c r="K76" s="76">
        <f t="shared" si="39"/>
        <v>0</v>
      </c>
      <c r="L76" s="76">
        <f t="shared" si="40"/>
        <v>0</v>
      </c>
      <c r="M76" s="77"/>
      <c r="O76" s="78" t="str">
        <f>""</f>
        <v/>
      </c>
      <c r="P76" s="79" t="s">
        <v>75</v>
      </c>
      <c r="Q76" s="78">
        <v>1</v>
      </c>
      <c r="R76" s="78">
        <f t="shared" si="41"/>
        <v>0</v>
      </c>
      <c r="S76" s="78">
        <f t="shared" si="42"/>
        <v>0</v>
      </c>
      <c r="T76" s="78">
        <f t="shared" si="43"/>
        <v>0</v>
      </c>
      <c r="U76" s="78">
        <f t="shared" si="44"/>
        <v>0</v>
      </c>
      <c r="V76" s="78">
        <f t="shared" si="45"/>
        <v>0</v>
      </c>
      <c r="W76" s="78">
        <f t="shared" si="46"/>
        <v>0</v>
      </c>
      <c r="X76" s="78">
        <f t="shared" si="47"/>
        <v>0</v>
      </c>
      <c r="Y76" s="78">
        <f t="shared" si="48"/>
        <v>0</v>
      </c>
      <c r="Z76" s="78">
        <f t="shared" si="49"/>
        <v>0</v>
      </c>
      <c r="AA76" s="78">
        <f t="shared" si="50"/>
        <v>0</v>
      </c>
      <c r="AB76" s="78">
        <f t="shared" si="51"/>
        <v>0</v>
      </c>
      <c r="AC76" s="78">
        <f t="shared" si="52"/>
        <v>0</v>
      </c>
      <c r="AD76" s="78">
        <f t="shared" si="53"/>
        <v>0</v>
      </c>
      <c r="AE76" s="78">
        <f t="shared" si="54"/>
        <v>0</v>
      </c>
      <c r="AF76" s="78">
        <f t="shared" si="55"/>
        <v>0</v>
      </c>
      <c r="AG76" s="78">
        <f t="shared" si="56"/>
        <v>0</v>
      </c>
      <c r="AH76" s="78">
        <f t="shared" si="57"/>
        <v>0</v>
      </c>
      <c r="AI76" s="78">
        <f t="shared" si="58"/>
        <v>0</v>
      </c>
      <c r="AJ76" s="78">
        <f t="shared" si="59"/>
        <v>0</v>
      </c>
      <c r="AK76" s="78">
        <f t="shared" si="60"/>
        <v>0</v>
      </c>
      <c r="AL76" s="78">
        <f t="shared" si="61"/>
        <v>0</v>
      </c>
      <c r="AM76" s="78">
        <f t="shared" si="62"/>
        <v>0</v>
      </c>
      <c r="AN76" s="78">
        <f t="shared" si="63"/>
        <v>0</v>
      </c>
      <c r="AO76" s="78">
        <f t="shared" si="64"/>
        <v>0</v>
      </c>
      <c r="AP76" s="78">
        <f t="shared" si="65"/>
        <v>0</v>
      </c>
    </row>
    <row r="77" spans="1:45" s="64" customFormat="1" ht="23.1" customHeight="1">
      <c r="A77" s="65" t="s">
        <v>195</v>
      </c>
      <c r="B77" s="67"/>
      <c r="C77" s="59" t="s">
        <v>109</v>
      </c>
      <c r="D77" s="66">
        <v>4</v>
      </c>
      <c r="E77" s="66"/>
      <c r="F77" s="66">
        <f t="shared" si="36"/>
        <v>0</v>
      </c>
      <c r="G77" s="66"/>
      <c r="H77" s="66">
        <f t="shared" si="37"/>
        <v>0</v>
      </c>
      <c r="I77" s="66"/>
      <c r="J77" s="66">
        <f t="shared" si="38"/>
        <v>0</v>
      </c>
      <c r="K77" s="66">
        <f t="shared" si="39"/>
        <v>0</v>
      </c>
      <c r="L77" s="66">
        <f t="shared" si="40"/>
        <v>0</v>
      </c>
      <c r="M77" s="72"/>
      <c r="O77" s="64" t="str">
        <f>""</f>
        <v/>
      </c>
      <c r="P77" s="73" t="s">
        <v>75</v>
      </c>
      <c r="Q77" s="64">
        <v>1</v>
      </c>
      <c r="R77" s="64">
        <f t="shared" si="41"/>
        <v>0</v>
      </c>
      <c r="S77" s="64">
        <f t="shared" si="42"/>
        <v>0</v>
      </c>
      <c r="T77" s="64">
        <f t="shared" si="43"/>
        <v>0</v>
      </c>
      <c r="U77" s="64">
        <f t="shared" si="44"/>
        <v>0</v>
      </c>
      <c r="V77" s="64">
        <f t="shared" si="45"/>
        <v>0</v>
      </c>
      <c r="W77" s="64">
        <f t="shared" si="46"/>
        <v>0</v>
      </c>
      <c r="X77" s="64">
        <f t="shared" si="47"/>
        <v>0</v>
      </c>
      <c r="Y77" s="64">
        <f t="shared" si="48"/>
        <v>0</v>
      </c>
      <c r="Z77" s="64">
        <f t="shared" si="49"/>
        <v>0</v>
      </c>
      <c r="AA77" s="64">
        <f t="shared" si="50"/>
        <v>0</v>
      </c>
      <c r="AB77" s="64">
        <f t="shared" si="51"/>
        <v>0</v>
      </c>
      <c r="AC77" s="64">
        <f t="shared" si="52"/>
        <v>0</v>
      </c>
      <c r="AD77" s="64">
        <f t="shared" si="53"/>
        <v>0</v>
      </c>
      <c r="AE77" s="64">
        <f t="shared" si="54"/>
        <v>0</v>
      </c>
      <c r="AF77" s="64">
        <f t="shared" si="55"/>
        <v>0</v>
      </c>
      <c r="AG77" s="64">
        <f t="shared" si="56"/>
        <v>0</v>
      </c>
      <c r="AH77" s="64">
        <f t="shared" si="57"/>
        <v>0</v>
      </c>
      <c r="AI77" s="64">
        <f t="shared" si="58"/>
        <v>0</v>
      </c>
      <c r="AJ77" s="64">
        <f t="shared" si="59"/>
        <v>0</v>
      </c>
      <c r="AK77" s="64">
        <f t="shared" si="60"/>
        <v>0</v>
      </c>
      <c r="AL77" s="64">
        <f t="shared" si="61"/>
        <v>0</v>
      </c>
      <c r="AM77" s="64">
        <f t="shared" si="62"/>
        <v>0</v>
      </c>
      <c r="AN77" s="64">
        <f t="shared" si="63"/>
        <v>0</v>
      </c>
      <c r="AO77" s="64">
        <f t="shared" si="64"/>
        <v>0</v>
      </c>
      <c r="AP77" s="64">
        <f t="shared" si="65"/>
        <v>0</v>
      </c>
    </row>
    <row r="78" spans="1:45" s="64" customFormat="1" ht="23.1" customHeight="1">
      <c r="A78" s="65" t="s">
        <v>176</v>
      </c>
      <c r="B78" s="67"/>
      <c r="C78" s="59" t="s">
        <v>65</v>
      </c>
      <c r="D78" s="66">
        <v>2</v>
      </c>
      <c r="E78" s="66"/>
      <c r="F78" s="66">
        <f t="shared" si="36"/>
        <v>0</v>
      </c>
      <c r="G78" s="66"/>
      <c r="H78" s="66">
        <f t="shared" si="37"/>
        <v>0</v>
      </c>
      <c r="I78" s="66"/>
      <c r="J78" s="66">
        <f t="shared" si="38"/>
        <v>0</v>
      </c>
      <c r="K78" s="66">
        <f t="shared" si="39"/>
        <v>0</v>
      </c>
      <c r="L78" s="66">
        <f t="shared" si="40"/>
        <v>0</v>
      </c>
      <c r="M78" s="66"/>
      <c r="O78" s="64" t="str">
        <f t="shared" ref="O78:O83" si="66">"01"</f>
        <v>01</v>
      </c>
      <c r="P78" s="73" t="s">
        <v>75</v>
      </c>
      <c r="Q78" s="64">
        <v>1</v>
      </c>
      <c r="R78" s="64">
        <f t="shared" si="41"/>
        <v>0</v>
      </c>
      <c r="S78" s="64">
        <f t="shared" si="42"/>
        <v>0</v>
      </c>
      <c r="T78" s="64">
        <f t="shared" si="43"/>
        <v>0</v>
      </c>
      <c r="U78" s="64">
        <f t="shared" si="44"/>
        <v>0</v>
      </c>
      <c r="V78" s="64">
        <f t="shared" si="45"/>
        <v>0</v>
      </c>
      <c r="W78" s="64">
        <f t="shared" si="46"/>
        <v>0</v>
      </c>
      <c r="X78" s="64">
        <f t="shared" si="47"/>
        <v>0</v>
      </c>
      <c r="Y78" s="64">
        <f t="shared" si="48"/>
        <v>0</v>
      </c>
      <c r="Z78" s="64">
        <f t="shared" si="49"/>
        <v>0</v>
      </c>
      <c r="AA78" s="64">
        <f t="shared" si="50"/>
        <v>0</v>
      </c>
      <c r="AB78" s="64">
        <f t="shared" si="51"/>
        <v>0</v>
      </c>
      <c r="AC78" s="64">
        <f t="shared" si="52"/>
        <v>0</v>
      </c>
      <c r="AD78" s="64">
        <f t="shared" si="53"/>
        <v>0</v>
      </c>
      <c r="AE78" s="64">
        <f t="shared" si="54"/>
        <v>0</v>
      </c>
      <c r="AF78" s="64">
        <f t="shared" si="55"/>
        <v>0</v>
      </c>
      <c r="AG78" s="64">
        <f t="shared" si="56"/>
        <v>0</v>
      </c>
      <c r="AH78" s="64">
        <f t="shared" si="57"/>
        <v>0</v>
      </c>
      <c r="AI78" s="64">
        <f t="shared" si="58"/>
        <v>0</v>
      </c>
      <c r="AJ78" s="64">
        <f t="shared" si="59"/>
        <v>0</v>
      </c>
      <c r="AK78" s="64">
        <f t="shared" si="60"/>
        <v>0</v>
      </c>
      <c r="AL78" s="64">
        <f t="shared" si="61"/>
        <v>0</v>
      </c>
      <c r="AM78" s="64">
        <f t="shared" si="62"/>
        <v>0</v>
      </c>
      <c r="AN78" s="64">
        <f t="shared" si="63"/>
        <v>0</v>
      </c>
      <c r="AO78" s="64">
        <f t="shared" si="64"/>
        <v>0</v>
      </c>
      <c r="AP78" s="64">
        <f t="shared" si="65"/>
        <v>0</v>
      </c>
    </row>
    <row r="79" spans="1:45" s="78" customFormat="1" ht="23.1" customHeight="1">
      <c r="A79" s="74" t="s">
        <v>171</v>
      </c>
      <c r="B79" s="74" t="s">
        <v>174</v>
      </c>
      <c r="C79" s="75" t="s">
        <v>65</v>
      </c>
      <c r="D79" s="76">
        <v>2</v>
      </c>
      <c r="E79" s="76"/>
      <c r="F79" s="76">
        <f t="shared" si="36"/>
        <v>0</v>
      </c>
      <c r="G79" s="76"/>
      <c r="H79" s="76">
        <f t="shared" si="37"/>
        <v>0</v>
      </c>
      <c r="I79" s="76"/>
      <c r="J79" s="76">
        <f t="shared" si="38"/>
        <v>0</v>
      </c>
      <c r="K79" s="76">
        <f t="shared" si="39"/>
        <v>0</v>
      </c>
      <c r="L79" s="76">
        <f t="shared" si="40"/>
        <v>0</v>
      </c>
      <c r="M79" s="76"/>
      <c r="O79" s="78" t="str">
        <f t="shared" si="66"/>
        <v>01</v>
      </c>
      <c r="P79" s="79" t="s">
        <v>75</v>
      </c>
      <c r="Q79" s="78">
        <v>1</v>
      </c>
      <c r="R79" s="78">
        <f t="shared" si="41"/>
        <v>0</v>
      </c>
      <c r="S79" s="78">
        <f t="shared" si="42"/>
        <v>0</v>
      </c>
      <c r="T79" s="78">
        <f t="shared" si="43"/>
        <v>0</v>
      </c>
      <c r="U79" s="78">
        <f t="shared" si="44"/>
        <v>0</v>
      </c>
      <c r="V79" s="78">
        <f t="shared" si="45"/>
        <v>0</v>
      </c>
      <c r="W79" s="78">
        <f t="shared" si="46"/>
        <v>0</v>
      </c>
      <c r="X79" s="78">
        <f t="shared" si="47"/>
        <v>0</v>
      </c>
      <c r="Y79" s="78">
        <f t="shared" si="48"/>
        <v>0</v>
      </c>
      <c r="Z79" s="78">
        <f t="shared" si="49"/>
        <v>0</v>
      </c>
      <c r="AA79" s="78">
        <f t="shared" si="50"/>
        <v>0</v>
      </c>
      <c r="AB79" s="78">
        <f t="shared" si="51"/>
        <v>0</v>
      </c>
      <c r="AC79" s="78">
        <f t="shared" si="52"/>
        <v>0</v>
      </c>
      <c r="AD79" s="78">
        <f t="shared" si="53"/>
        <v>0</v>
      </c>
      <c r="AE79" s="78">
        <f t="shared" si="54"/>
        <v>0</v>
      </c>
      <c r="AF79" s="78">
        <f t="shared" si="55"/>
        <v>0</v>
      </c>
      <c r="AG79" s="78">
        <f t="shared" si="56"/>
        <v>0</v>
      </c>
      <c r="AH79" s="78">
        <f t="shared" si="57"/>
        <v>0</v>
      </c>
      <c r="AI79" s="78">
        <f t="shared" si="58"/>
        <v>0</v>
      </c>
      <c r="AJ79" s="78">
        <f t="shared" si="59"/>
        <v>0</v>
      </c>
      <c r="AK79" s="78">
        <f t="shared" si="60"/>
        <v>0</v>
      </c>
      <c r="AL79" s="78">
        <f t="shared" si="61"/>
        <v>0</v>
      </c>
      <c r="AM79" s="78">
        <f t="shared" si="62"/>
        <v>0</v>
      </c>
      <c r="AN79" s="78">
        <f t="shared" si="63"/>
        <v>0</v>
      </c>
      <c r="AO79" s="78">
        <f t="shared" si="64"/>
        <v>0</v>
      </c>
      <c r="AP79" s="78">
        <f t="shared" si="65"/>
        <v>0</v>
      </c>
    </row>
    <row r="80" spans="1:45" s="78" customFormat="1" ht="23.1" customHeight="1">
      <c r="A80" s="74" t="s">
        <v>171</v>
      </c>
      <c r="B80" s="74" t="s">
        <v>172</v>
      </c>
      <c r="C80" s="75" t="s">
        <v>65</v>
      </c>
      <c r="D80" s="76">
        <v>2</v>
      </c>
      <c r="E80" s="76"/>
      <c r="F80" s="76">
        <f t="shared" si="36"/>
        <v>0</v>
      </c>
      <c r="G80" s="76"/>
      <c r="H80" s="76">
        <f t="shared" si="37"/>
        <v>0</v>
      </c>
      <c r="I80" s="76"/>
      <c r="J80" s="76">
        <f t="shared" si="38"/>
        <v>0</v>
      </c>
      <c r="K80" s="76">
        <f t="shared" si="39"/>
        <v>0</v>
      </c>
      <c r="L80" s="76">
        <f t="shared" si="40"/>
        <v>0</v>
      </c>
      <c r="M80" s="76"/>
      <c r="O80" s="78" t="str">
        <f t="shared" si="66"/>
        <v>01</v>
      </c>
      <c r="P80" s="79" t="s">
        <v>75</v>
      </c>
      <c r="Q80" s="78">
        <v>1</v>
      </c>
      <c r="R80" s="78">
        <f t="shared" si="41"/>
        <v>0</v>
      </c>
      <c r="S80" s="78">
        <f t="shared" si="42"/>
        <v>0</v>
      </c>
      <c r="T80" s="78">
        <f t="shared" si="43"/>
        <v>0</v>
      </c>
      <c r="U80" s="78">
        <f t="shared" si="44"/>
        <v>0</v>
      </c>
      <c r="V80" s="78">
        <f t="shared" si="45"/>
        <v>0</v>
      </c>
      <c r="W80" s="78">
        <f t="shared" si="46"/>
        <v>0</v>
      </c>
      <c r="X80" s="78">
        <f t="shared" si="47"/>
        <v>0</v>
      </c>
      <c r="Y80" s="78">
        <f t="shared" si="48"/>
        <v>0</v>
      </c>
      <c r="Z80" s="78">
        <f t="shared" si="49"/>
        <v>0</v>
      </c>
      <c r="AA80" s="78">
        <f t="shared" si="50"/>
        <v>0</v>
      </c>
      <c r="AB80" s="78">
        <f t="shared" si="51"/>
        <v>0</v>
      </c>
      <c r="AC80" s="78">
        <f t="shared" si="52"/>
        <v>0</v>
      </c>
      <c r="AD80" s="78">
        <f t="shared" si="53"/>
        <v>0</v>
      </c>
      <c r="AE80" s="78">
        <f t="shared" si="54"/>
        <v>0</v>
      </c>
      <c r="AF80" s="78">
        <f t="shared" si="55"/>
        <v>0</v>
      </c>
      <c r="AG80" s="78">
        <f t="shared" si="56"/>
        <v>0</v>
      </c>
      <c r="AH80" s="78">
        <f t="shared" si="57"/>
        <v>0</v>
      </c>
      <c r="AI80" s="78">
        <f t="shared" si="58"/>
        <v>0</v>
      </c>
      <c r="AJ80" s="78">
        <f t="shared" si="59"/>
        <v>0</v>
      </c>
      <c r="AK80" s="78">
        <f t="shared" si="60"/>
        <v>0</v>
      </c>
      <c r="AL80" s="78">
        <f t="shared" si="61"/>
        <v>0</v>
      </c>
      <c r="AM80" s="78">
        <f t="shared" si="62"/>
        <v>0</v>
      </c>
      <c r="AN80" s="78">
        <f t="shared" si="63"/>
        <v>0</v>
      </c>
      <c r="AO80" s="78">
        <f t="shared" si="64"/>
        <v>0</v>
      </c>
      <c r="AP80" s="78">
        <f t="shared" si="65"/>
        <v>0</v>
      </c>
    </row>
    <row r="81" spans="1:42" s="78" customFormat="1" ht="23.1" customHeight="1">
      <c r="A81" s="74" t="s">
        <v>171</v>
      </c>
      <c r="B81" s="74" t="s">
        <v>173</v>
      </c>
      <c r="C81" s="75" t="s">
        <v>65</v>
      </c>
      <c r="D81" s="76">
        <v>1</v>
      </c>
      <c r="E81" s="76"/>
      <c r="F81" s="76">
        <f t="shared" si="36"/>
        <v>0</v>
      </c>
      <c r="G81" s="76"/>
      <c r="H81" s="76">
        <f t="shared" si="37"/>
        <v>0</v>
      </c>
      <c r="I81" s="76"/>
      <c r="J81" s="76">
        <f t="shared" si="38"/>
        <v>0</v>
      </c>
      <c r="K81" s="76">
        <f t="shared" si="39"/>
        <v>0</v>
      </c>
      <c r="L81" s="76">
        <f t="shared" si="40"/>
        <v>0</v>
      </c>
      <c r="M81" s="76"/>
      <c r="O81" s="78" t="str">
        <f t="shared" si="66"/>
        <v>01</v>
      </c>
      <c r="P81" s="79" t="s">
        <v>75</v>
      </c>
      <c r="Q81" s="78">
        <v>1</v>
      </c>
      <c r="R81" s="78">
        <f t="shared" si="41"/>
        <v>0</v>
      </c>
      <c r="S81" s="78">
        <f t="shared" si="42"/>
        <v>0</v>
      </c>
      <c r="T81" s="78">
        <f t="shared" si="43"/>
        <v>0</v>
      </c>
      <c r="U81" s="78">
        <f t="shared" si="44"/>
        <v>0</v>
      </c>
      <c r="V81" s="78">
        <f t="shared" si="45"/>
        <v>0</v>
      </c>
      <c r="W81" s="78">
        <f t="shared" si="46"/>
        <v>0</v>
      </c>
      <c r="X81" s="78">
        <f t="shared" si="47"/>
        <v>0</v>
      </c>
      <c r="Y81" s="78">
        <f t="shared" si="48"/>
        <v>0</v>
      </c>
      <c r="Z81" s="78">
        <f t="shared" si="49"/>
        <v>0</v>
      </c>
      <c r="AA81" s="78">
        <f t="shared" si="50"/>
        <v>0</v>
      </c>
      <c r="AB81" s="78">
        <f t="shared" si="51"/>
        <v>0</v>
      </c>
      <c r="AC81" s="78">
        <f t="shared" si="52"/>
        <v>0</v>
      </c>
      <c r="AD81" s="78">
        <f t="shared" si="53"/>
        <v>0</v>
      </c>
      <c r="AE81" s="78">
        <f t="shared" si="54"/>
        <v>0</v>
      </c>
      <c r="AF81" s="78">
        <f t="shared" si="55"/>
        <v>0</v>
      </c>
      <c r="AG81" s="78">
        <f t="shared" si="56"/>
        <v>0</v>
      </c>
      <c r="AH81" s="78">
        <f t="shared" si="57"/>
        <v>0</v>
      </c>
      <c r="AI81" s="78">
        <f t="shared" si="58"/>
        <v>0</v>
      </c>
      <c r="AJ81" s="78">
        <f t="shared" si="59"/>
        <v>0</v>
      </c>
      <c r="AK81" s="78">
        <f t="shared" si="60"/>
        <v>0</v>
      </c>
      <c r="AL81" s="78">
        <f t="shared" si="61"/>
        <v>0</v>
      </c>
      <c r="AM81" s="78">
        <f t="shared" si="62"/>
        <v>0</v>
      </c>
      <c r="AN81" s="78">
        <f t="shared" si="63"/>
        <v>0</v>
      </c>
      <c r="AO81" s="78">
        <f t="shared" si="64"/>
        <v>0</v>
      </c>
      <c r="AP81" s="78">
        <f t="shared" si="65"/>
        <v>0</v>
      </c>
    </row>
    <row r="82" spans="1:42" s="64" customFormat="1" ht="23.1" customHeight="1">
      <c r="A82" s="65" t="s">
        <v>175</v>
      </c>
      <c r="B82" s="67"/>
      <c r="C82" s="59" t="s">
        <v>65</v>
      </c>
      <c r="D82" s="66">
        <v>2</v>
      </c>
      <c r="E82" s="66"/>
      <c r="F82" s="66">
        <f t="shared" si="36"/>
        <v>0</v>
      </c>
      <c r="G82" s="66"/>
      <c r="H82" s="66">
        <f t="shared" si="37"/>
        <v>0</v>
      </c>
      <c r="I82" s="66"/>
      <c r="J82" s="66">
        <f t="shared" si="38"/>
        <v>0</v>
      </c>
      <c r="K82" s="66">
        <f t="shared" si="39"/>
        <v>0</v>
      </c>
      <c r="L82" s="66">
        <f t="shared" si="40"/>
        <v>0</v>
      </c>
      <c r="M82" s="66"/>
      <c r="O82" s="64" t="str">
        <f t="shared" si="66"/>
        <v>01</v>
      </c>
      <c r="P82" s="73" t="s">
        <v>75</v>
      </c>
      <c r="Q82" s="64">
        <v>1</v>
      </c>
      <c r="R82" s="64">
        <f t="shared" si="41"/>
        <v>0</v>
      </c>
      <c r="S82" s="64">
        <f t="shared" si="42"/>
        <v>0</v>
      </c>
      <c r="T82" s="64">
        <f t="shared" si="43"/>
        <v>0</v>
      </c>
      <c r="U82" s="64">
        <f t="shared" si="44"/>
        <v>0</v>
      </c>
      <c r="V82" s="64">
        <f t="shared" si="45"/>
        <v>0</v>
      </c>
      <c r="W82" s="64">
        <f t="shared" si="46"/>
        <v>0</v>
      </c>
      <c r="X82" s="64">
        <f t="shared" si="47"/>
        <v>0</v>
      </c>
      <c r="Y82" s="64">
        <f t="shared" si="48"/>
        <v>0</v>
      </c>
      <c r="Z82" s="64">
        <f t="shared" si="49"/>
        <v>0</v>
      </c>
      <c r="AA82" s="64">
        <f t="shared" si="50"/>
        <v>0</v>
      </c>
      <c r="AB82" s="64">
        <f t="shared" si="51"/>
        <v>0</v>
      </c>
      <c r="AC82" s="64">
        <f t="shared" si="52"/>
        <v>0</v>
      </c>
      <c r="AD82" s="64">
        <f t="shared" si="53"/>
        <v>0</v>
      </c>
      <c r="AE82" s="64">
        <f t="shared" si="54"/>
        <v>0</v>
      </c>
      <c r="AF82" s="64">
        <f t="shared" si="55"/>
        <v>0</v>
      </c>
      <c r="AG82" s="64">
        <f t="shared" si="56"/>
        <v>0</v>
      </c>
      <c r="AH82" s="64">
        <f t="shared" si="57"/>
        <v>0</v>
      </c>
      <c r="AI82" s="64">
        <f t="shared" si="58"/>
        <v>0</v>
      </c>
      <c r="AJ82" s="64">
        <f t="shared" si="59"/>
        <v>0</v>
      </c>
      <c r="AK82" s="64">
        <f t="shared" si="60"/>
        <v>0</v>
      </c>
      <c r="AL82" s="64">
        <f t="shared" si="61"/>
        <v>0</v>
      </c>
      <c r="AM82" s="64">
        <f t="shared" si="62"/>
        <v>0</v>
      </c>
      <c r="AN82" s="64">
        <f t="shared" si="63"/>
        <v>0</v>
      </c>
      <c r="AO82" s="64">
        <f t="shared" si="64"/>
        <v>0</v>
      </c>
      <c r="AP82" s="64">
        <f t="shared" si="65"/>
        <v>0</v>
      </c>
    </row>
    <row r="83" spans="1:42" s="78" customFormat="1" ht="23.1" customHeight="1">
      <c r="A83" s="74" t="s">
        <v>169</v>
      </c>
      <c r="B83" s="74" t="s">
        <v>170</v>
      </c>
      <c r="C83" s="75" t="s">
        <v>66</v>
      </c>
      <c r="D83" s="76">
        <v>2</v>
      </c>
      <c r="E83" s="76"/>
      <c r="F83" s="76">
        <f t="shared" si="36"/>
        <v>0</v>
      </c>
      <c r="G83" s="76"/>
      <c r="H83" s="76">
        <f t="shared" si="37"/>
        <v>0</v>
      </c>
      <c r="I83" s="76"/>
      <c r="J83" s="76">
        <f t="shared" si="38"/>
        <v>0</v>
      </c>
      <c r="K83" s="76">
        <f t="shared" si="39"/>
        <v>0</v>
      </c>
      <c r="L83" s="76">
        <f t="shared" si="40"/>
        <v>0</v>
      </c>
      <c r="M83" s="76"/>
      <c r="O83" s="78" t="str">
        <f t="shared" si="66"/>
        <v>01</v>
      </c>
      <c r="P83" s="79" t="s">
        <v>75</v>
      </c>
      <c r="Q83" s="78">
        <v>1</v>
      </c>
      <c r="R83" s="78">
        <f t="shared" si="41"/>
        <v>0</v>
      </c>
      <c r="S83" s="78">
        <f t="shared" si="42"/>
        <v>0</v>
      </c>
      <c r="T83" s="78">
        <f t="shared" si="43"/>
        <v>0</v>
      </c>
      <c r="U83" s="78">
        <f t="shared" si="44"/>
        <v>0</v>
      </c>
      <c r="V83" s="78">
        <f t="shared" si="45"/>
        <v>0</v>
      </c>
      <c r="W83" s="78">
        <f t="shared" si="46"/>
        <v>0</v>
      </c>
      <c r="X83" s="78">
        <f t="shared" si="47"/>
        <v>0</v>
      </c>
      <c r="Y83" s="78">
        <f t="shared" si="48"/>
        <v>0</v>
      </c>
      <c r="Z83" s="78">
        <f t="shared" si="49"/>
        <v>0</v>
      </c>
      <c r="AA83" s="78">
        <f t="shared" si="50"/>
        <v>0</v>
      </c>
      <c r="AB83" s="78">
        <f t="shared" si="51"/>
        <v>0</v>
      </c>
      <c r="AC83" s="78">
        <f t="shared" si="52"/>
        <v>0</v>
      </c>
      <c r="AD83" s="78">
        <f t="shared" si="53"/>
        <v>0</v>
      </c>
      <c r="AE83" s="78">
        <f t="shared" si="54"/>
        <v>0</v>
      </c>
      <c r="AF83" s="78">
        <f t="shared" si="55"/>
        <v>0</v>
      </c>
      <c r="AG83" s="78">
        <f t="shared" si="56"/>
        <v>0</v>
      </c>
      <c r="AH83" s="78">
        <f t="shared" si="57"/>
        <v>0</v>
      </c>
      <c r="AI83" s="78">
        <f t="shared" si="58"/>
        <v>0</v>
      </c>
      <c r="AJ83" s="78">
        <f t="shared" si="59"/>
        <v>0</v>
      </c>
      <c r="AK83" s="78">
        <f t="shared" si="60"/>
        <v>0</v>
      </c>
      <c r="AL83" s="78">
        <f t="shared" si="61"/>
        <v>0</v>
      </c>
      <c r="AM83" s="78">
        <f t="shared" si="62"/>
        <v>0</v>
      </c>
      <c r="AN83" s="78">
        <f t="shared" si="63"/>
        <v>0</v>
      </c>
      <c r="AO83" s="78">
        <f t="shared" si="64"/>
        <v>0</v>
      </c>
      <c r="AP83" s="78">
        <f t="shared" si="65"/>
        <v>0</v>
      </c>
    </row>
    <row r="84" spans="1:42" s="64" customFormat="1" ht="23.1" customHeight="1">
      <c r="A84" s="65" t="s">
        <v>196</v>
      </c>
      <c r="B84" s="65" t="s">
        <v>189</v>
      </c>
      <c r="C84" s="59" t="s">
        <v>76</v>
      </c>
      <c r="D84" s="66">
        <v>1</v>
      </c>
      <c r="E84" s="66"/>
      <c r="F84" s="66">
        <f t="shared" si="36"/>
        <v>0</v>
      </c>
      <c r="G84" s="66"/>
      <c r="H84" s="66">
        <f t="shared" si="37"/>
        <v>0</v>
      </c>
      <c r="I84" s="66"/>
      <c r="J84" s="66">
        <f t="shared" si="38"/>
        <v>0</v>
      </c>
      <c r="K84" s="66">
        <f t="shared" si="39"/>
        <v>0</v>
      </c>
      <c r="L84" s="66">
        <f t="shared" si="40"/>
        <v>0</v>
      </c>
      <c r="M84" s="72"/>
      <c r="O84" s="64" t="str">
        <f>""</f>
        <v/>
      </c>
      <c r="P84" s="73" t="s">
        <v>75</v>
      </c>
      <c r="Q84" s="64">
        <v>1</v>
      </c>
      <c r="R84" s="64">
        <f t="shared" si="41"/>
        <v>0</v>
      </c>
      <c r="S84" s="64">
        <f t="shared" si="42"/>
        <v>0</v>
      </c>
      <c r="T84" s="64">
        <f t="shared" si="43"/>
        <v>0</v>
      </c>
      <c r="U84" s="64">
        <f t="shared" si="44"/>
        <v>0</v>
      </c>
      <c r="V84" s="64">
        <f t="shared" si="45"/>
        <v>0</v>
      </c>
      <c r="W84" s="64">
        <f t="shared" si="46"/>
        <v>0</v>
      </c>
      <c r="X84" s="64">
        <f t="shared" si="47"/>
        <v>0</v>
      </c>
      <c r="Y84" s="64">
        <f t="shared" si="48"/>
        <v>0</v>
      </c>
      <c r="Z84" s="64">
        <f t="shared" si="49"/>
        <v>0</v>
      </c>
      <c r="AA84" s="64">
        <f t="shared" si="50"/>
        <v>0</v>
      </c>
      <c r="AB84" s="64">
        <f t="shared" si="51"/>
        <v>0</v>
      </c>
      <c r="AC84" s="64">
        <f t="shared" si="52"/>
        <v>0</v>
      </c>
      <c r="AD84" s="64">
        <f t="shared" si="53"/>
        <v>0</v>
      </c>
      <c r="AE84" s="64">
        <f t="shared" si="54"/>
        <v>0</v>
      </c>
      <c r="AF84" s="64">
        <f t="shared" si="55"/>
        <v>0</v>
      </c>
      <c r="AG84" s="64">
        <f t="shared" si="56"/>
        <v>0</v>
      </c>
      <c r="AH84" s="64">
        <f t="shared" si="57"/>
        <v>0</v>
      </c>
      <c r="AI84" s="64">
        <f t="shared" si="58"/>
        <v>0</v>
      </c>
      <c r="AJ84" s="64">
        <f t="shared" si="59"/>
        <v>0</v>
      </c>
      <c r="AK84" s="64">
        <f t="shared" si="60"/>
        <v>0</v>
      </c>
      <c r="AL84" s="64">
        <f t="shared" si="61"/>
        <v>0</v>
      </c>
      <c r="AM84" s="64">
        <f t="shared" si="62"/>
        <v>0</v>
      </c>
      <c r="AN84" s="64">
        <f t="shared" si="63"/>
        <v>0</v>
      </c>
      <c r="AO84" s="64">
        <f t="shared" si="64"/>
        <v>0</v>
      </c>
      <c r="AP84" s="64">
        <f t="shared" si="65"/>
        <v>0</v>
      </c>
    </row>
    <row r="85" spans="1:42" s="64" customFormat="1" ht="23.1" customHeight="1">
      <c r="A85" s="65" t="s">
        <v>166</v>
      </c>
      <c r="B85" s="65" t="s">
        <v>167</v>
      </c>
      <c r="C85" s="59" t="s">
        <v>168</v>
      </c>
      <c r="D85" s="66">
        <v>2</v>
      </c>
      <c r="E85" s="66"/>
      <c r="F85" s="66">
        <f t="shared" si="36"/>
        <v>0</v>
      </c>
      <c r="G85" s="66"/>
      <c r="H85" s="66">
        <f t="shared" si="37"/>
        <v>0</v>
      </c>
      <c r="I85" s="66"/>
      <c r="J85" s="66">
        <f t="shared" si="38"/>
        <v>0</v>
      </c>
      <c r="K85" s="66">
        <f t="shared" si="39"/>
        <v>0</v>
      </c>
      <c r="L85" s="66">
        <f t="shared" si="40"/>
        <v>0</v>
      </c>
      <c r="M85" s="66"/>
      <c r="O85" s="64" t="str">
        <f>"01"</f>
        <v>01</v>
      </c>
      <c r="P85" s="73" t="s">
        <v>75</v>
      </c>
      <c r="Q85" s="64">
        <v>1</v>
      </c>
      <c r="R85" s="64">
        <f t="shared" si="41"/>
        <v>0</v>
      </c>
      <c r="S85" s="64">
        <f t="shared" si="42"/>
        <v>0</v>
      </c>
      <c r="T85" s="64">
        <f t="shared" si="43"/>
        <v>0</v>
      </c>
      <c r="U85" s="64">
        <f t="shared" si="44"/>
        <v>0</v>
      </c>
      <c r="V85" s="64">
        <f t="shared" si="45"/>
        <v>0</v>
      </c>
      <c r="W85" s="64">
        <f t="shared" si="46"/>
        <v>0</v>
      </c>
      <c r="X85" s="64">
        <f t="shared" si="47"/>
        <v>0</v>
      </c>
      <c r="Y85" s="64">
        <f t="shared" si="48"/>
        <v>0</v>
      </c>
      <c r="Z85" s="64">
        <f t="shared" si="49"/>
        <v>0</v>
      </c>
      <c r="AA85" s="64">
        <f t="shared" si="50"/>
        <v>0</v>
      </c>
      <c r="AB85" s="64">
        <f t="shared" si="51"/>
        <v>0</v>
      </c>
      <c r="AC85" s="64">
        <f t="shared" si="52"/>
        <v>0</v>
      </c>
      <c r="AD85" s="64">
        <f t="shared" si="53"/>
        <v>0</v>
      </c>
      <c r="AE85" s="64">
        <f t="shared" si="54"/>
        <v>0</v>
      </c>
      <c r="AF85" s="64">
        <f t="shared" si="55"/>
        <v>0</v>
      </c>
      <c r="AG85" s="64">
        <f t="shared" si="56"/>
        <v>0</v>
      </c>
      <c r="AH85" s="64">
        <f t="shared" si="57"/>
        <v>0</v>
      </c>
      <c r="AI85" s="64">
        <f t="shared" si="58"/>
        <v>0</v>
      </c>
      <c r="AJ85" s="64">
        <f t="shared" si="59"/>
        <v>0</v>
      </c>
      <c r="AK85" s="64">
        <f t="shared" si="60"/>
        <v>0</v>
      </c>
      <c r="AL85" s="64">
        <f t="shared" si="61"/>
        <v>0</v>
      </c>
      <c r="AM85" s="64">
        <f t="shared" si="62"/>
        <v>0</v>
      </c>
      <c r="AN85" s="64">
        <f t="shared" si="63"/>
        <v>0</v>
      </c>
      <c r="AO85" s="64">
        <f t="shared" si="64"/>
        <v>0</v>
      </c>
      <c r="AP85" s="64">
        <f t="shared" si="65"/>
        <v>0</v>
      </c>
    </row>
    <row r="86" spans="1:42" s="78" customFormat="1" ht="23.1" customHeight="1">
      <c r="A86" s="74" t="s">
        <v>197</v>
      </c>
      <c r="B86" s="74" t="s">
        <v>190</v>
      </c>
      <c r="C86" s="75" t="s">
        <v>191</v>
      </c>
      <c r="D86" s="76">
        <v>2</v>
      </c>
      <c r="E86" s="76"/>
      <c r="F86" s="76">
        <f t="shared" si="36"/>
        <v>0</v>
      </c>
      <c r="G86" s="76"/>
      <c r="H86" s="76">
        <f t="shared" si="37"/>
        <v>0</v>
      </c>
      <c r="I86" s="76"/>
      <c r="J86" s="76">
        <f t="shared" si="38"/>
        <v>0</v>
      </c>
      <c r="K86" s="76">
        <f t="shared" si="39"/>
        <v>0</v>
      </c>
      <c r="L86" s="76">
        <f t="shared" si="40"/>
        <v>0</v>
      </c>
      <c r="M86" s="77"/>
      <c r="O86" s="78" t="str">
        <f>""</f>
        <v/>
      </c>
      <c r="P86" s="79" t="s">
        <v>75</v>
      </c>
      <c r="Q86" s="78">
        <v>1</v>
      </c>
      <c r="R86" s="78">
        <f t="shared" si="41"/>
        <v>0</v>
      </c>
      <c r="S86" s="78">
        <f t="shared" si="42"/>
        <v>0</v>
      </c>
      <c r="T86" s="78">
        <f t="shared" si="43"/>
        <v>0</v>
      </c>
      <c r="U86" s="78">
        <f t="shared" si="44"/>
        <v>0</v>
      </c>
      <c r="V86" s="78">
        <f t="shared" si="45"/>
        <v>0</v>
      </c>
      <c r="W86" s="78">
        <f t="shared" si="46"/>
        <v>0</v>
      </c>
      <c r="X86" s="78">
        <f t="shared" si="47"/>
        <v>0</v>
      </c>
      <c r="Y86" s="78">
        <f t="shared" si="48"/>
        <v>0</v>
      </c>
      <c r="Z86" s="78">
        <f t="shared" si="49"/>
        <v>0</v>
      </c>
      <c r="AA86" s="78">
        <f t="shared" si="50"/>
        <v>0</v>
      </c>
      <c r="AB86" s="78">
        <f t="shared" si="51"/>
        <v>0</v>
      </c>
      <c r="AC86" s="78">
        <f t="shared" si="52"/>
        <v>0</v>
      </c>
      <c r="AD86" s="78">
        <f t="shared" si="53"/>
        <v>0</v>
      </c>
      <c r="AE86" s="78">
        <f t="shared" si="54"/>
        <v>0</v>
      </c>
      <c r="AF86" s="78">
        <f t="shared" si="55"/>
        <v>0</v>
      </c>
      <c r="AG86" s="78">
        <f t="shared" si="56"/>
        <v>0</v>
      </c>
      <c r="AH86" s="78">
        <f t="shared" si="57"/>
        <v>0</v>
      </c>
      <c r="AI86" s="78">
        <f t="shared" si="58"/>
        <v>0</v>
      </c>
      <c r="AJ86" s="78">
        <f t="shared" si="59"/>
        <v>0</v>
      </c>
      <c r="AK86" s="78">
        <f t="shared" si="60"/>
        <v>0</v>
      </c>
      <c r="AL86" s="78">
        <f t="shared" si="61"/>
        <v>0</v>
      </c>
      <c r="AM86" s="78">
        <f t="shared" si="62"/>
        <v>0</v>
      </c>
      <c r="AN86" s="78">
        <f t="shared" si="63"/>
        <v>0</v>
      </c>
      <c r="AO86" s="78">
        <f t="shared" si="64"/>
        <v>0</v>
      </c>
      <c r="AP86" s="78">
        <f t="shared" si="65"/>
        <v>0</v>
      </c>
    </row>
    <row r="87" spans="1:42" s="64" customFormat="1" ht="23.1" customHeight="1">
      <c r="A87" s="65" t="s">
        <v>178</v>
      </c>
      <c r="B87" s="65" t="s">
        <v>179</v>
      </c>
      <c r="C87" s="59" t="s">
        <v>180</v>
      </c>
      <c r="D87" s="66">
        <v>2</v>
      </c>
      <c r="E87" s="66"/>
      <c r="F87" s="66">
        <f t="shared" si="36"/>
        <v>0</v>
      </c>
      <c r="G87" s="66">
        <v>0</v>
      </c>
      <c r="H87" s="66">
        <f t="shared" si="37"/>
        <v>0</v>
      </c>
      <c r="I87" s="66">
        <v>0</v>
      </c>
      <c r="J87" s="66">
        <f t="shared" si="38"/>
        <v>0</v>
      </c>
      <c r="K87" s="66">
        <f t="shared" si="39"/>
        <v>0</v>
      </c>
      <c r="L87" s="66">
        <f t="shared" si="40"/>
        <v>0</v>
      </c>
      <c r="M87" s="66"/>
      <c r="O87" s="64" t="str">
        <f>"01"</f>
        <v>01</v>
      </c>
      <c r="P87" s="73" t="s">
        <v>75</v>
      </c>
      <c r="Q87" s="64">
        <v>1</v>
      </c>
      <c r="R87" s="64">
        <f t="shared" si="41"/>
        <v>0</v>
      </c>
      <c r="S87" s="64">
        <f t="shared" si="42"/>
        <v>0</v>
      </c>
      <c r="T87" s="64">
        <f t="shared" si="43"/>
        <v>0</v>
      </c>
      <c r="U87" s="64">
        <f t="shared" si="44"/>
        <v>0</v>
      </c>
      <c r="V87" s="64">
        <f t="shared" si="45"/>
        <v>0</v>
      </c>
      <c r="W87" s="64">
        <f t="shared" si="46"/>
        <v>0</v>
      </c>
      <c r="X87" s="64">
        <f t="shared" si="47"/>
        <v>0</v>
      </c>
      <c r="Y87" s="64">
        <f t="shared" si="48"/>
        <v>0</v>
      </c>
      <c r="Z87" s="64">
        <f t="shared" si="49"/>
        <v>0</v>
      </c>
      <c r="AA87" s="64">
        <f t="shared" si="50"/>
        <v>0</v>
      </c>
      <c r="AB87" s="64">
        <f t="shared" si="51"/>
        <v>0</v>
      </c>
      <c r="AC87" s="64">
        <f t="shared" si="52"/>
        <v>0</v>
      </c>
      <c r="AD87" s="64">
        <f t="shared" si="53"/>
        <v>0</v>
      </c>
      <c r="AE87" s="64">
        <f t="shared" si="54"/>
        <v>0</v>
      </c>
      <c r="AF87" s="64">
        <f t="shared" si="55"/>
        <v>0</v>
      </c>
      <c r="AG87" s="64">
        <f t="shared" si="56"/>
        <v>0</v>
      </c>
      <c r="AH87" s="64">
        <f t="shared" si="57"/>
        <v>0</v>
      </c>
      <c r="AI87" s="64">
        <f t="shared" si="58"/>
        <v>0</v>
      </c>
      <c r="AJ87" s="64">
        <f t="shared" si="59"/>
        <v>0</v>
      </c>
      <c r="AK87" s="64">
        <f t="shared" si="60"/>
        <v>0</v>
      </c>
      <c r="AL87" s="64">
        <f t="shared" si="61"/>
        <v>0</v>
      </c>
      <c r="AM87" s="64">
        <f t="shared" si="62"/>
        <v>0</v>
      </c>
      <c r="AN87" s="64">
        <f t="shared" si="63"/>
        <v>0</v>
      </c>
      <c r="AO87" s="64">
        <f t="shared" si="64"/>
        <v>0</v>
      </c>
      <c r="AP87" s="64">
        <f t="shared" si="65"/>
        <v>0</v>
      </c>
    </row>
    <row r="88" spans="1:42" s="64" customFormat="1" ht="23.1" customHeight="1">
      <c r="A88" s="67"/>
      <c r="B88" s="67"/>
      <c r="C88" s="60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42" s="64" customFormat="1" ht="23.1" customHeight="1">
      <c r="A89" s="67"/>
      <c r="B89" s="67"/>
      <c r="C89" s="60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42" s="64" customFormat="1" ht="23.1" customHeight="1">
      <c r="A90" s="67"/>
      <c r="B90" s="67"/>
      <c r="C90" s="60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42" s="64" customFormat="1" ht="23.1" customHeight="1">
      <c r="A91" s="67"/>
      <c r="B91" s="67"/>
      <c r="C91" s="60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42" s="64" customFormat="1" ht="23.1" customHeight="1">
      <c r="A92" s="67"/>
      <c r="B92" s="67"/>
      <c r="C92" s="60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42" s="64" customFormat="1" ht="23.1" customHeight="1">
      <c r="A93" s="67"/>
      <c r="B93" s="67"/>
      <c r="C93" s="60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42" s="64" customFormat="1" ht="23.1" customHeight="1">
      <c r="A94" s="67"/>
      <c r="B94" s="67"/>
      <c r="C94" s="60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42" s="64" customFormat="1" ht="23.1" customHeight="1">
      <c r="A95" s="67"/>
      <c r="B95" s="67"/>
      <c r="C95" s="60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42" s="64" customFormat="1" ht="23.1" customHeight="1">
      <c r="A96" s="67"/>
      <c r="B96" s="67"/>
      <c r="C96" s="60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45" s="64" customFormat="1" ht="23.1" customHeight="1">
      <c r="A97" s="67"/>
      <c r="B97" s="67"/>
      <c r="C97" s="60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45" s="64" customFormat="1" ht="23.1" customHeight="1">
      <c r="A98" s="67"/>
      <c r="B98" s="67"/>
      <c r="C98" s="60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45" s="64" customFormat="1" ht="23.1" customHeight="1">
      <c r="A99" s="67"/>
      <c r="B99" s="67"/>
      <c r="C99" s="60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45" s="64" customFormat="1" ht="23.1" customHeight="1">
      <c r="A100" s="57" t="s">
        <v>77</v>
      </c>
      <c r="B100" s="68"/>
      <c r="C100" s="58"/>
      <c r="D100" s="54"/>
      <c r="E100" s="54"/>
      <c r="F100" s="54">
        <f>ROUNDDOWN(SUMIF(Q70:Q99, "1", F70:F99), 0)</f>
        <v>0</v>
      </c>
      <c r="G100" s="54"/>
      <c r="H100" s="54">
        <f>ROUNDDOWN(SUMIF(Q70:Q99, "1", H70:H99), 0)</f>
        <v>0</v>
      </c>
      <c r="I100" s="54"/>
      <c r="J100" s="54">
        <f>ROUNDDOWN(SUMIF(Q70:Q99, "1", J70:J99), 0)</f>
        <v>0</v>
      </c>
      <c r="K100" s="54"/>
      <c r="L100" s="54">
        <f>F100+H100+J100</f>
        <v>0</v>
      </c>
      <c r="M100" s="54"/>
      <c r="R100" s="64">
        <f t="shared" ref="R100:AS100" si="67">ROUNDDOWN(SUM(R70:R87), 0)</f>
        <v>0</v>
      </c>
      <c r="S100" s="64">
        <f t="shared" si="67"/>
        <v>0</v>
      </c>
      <c r="T100" s="64">
        <f t="shared" si="67"/>
        <v>0</v>
      </c>
      <c r="U100" s="64">
        <f t="shared" si="67"/>
        <v>0</v>
      </c>
      <c r="V100" s="64">
        <f t="shared" si="67"/>
        <v>0</v>
      </c>
      <c r="W100" s="64">
        <f t="shared" si="67"/>
        <v>0</v>
      </c>
      <c r="X100" s="64">
        <f t="shared" si="67"/>
        <v>0</v>
      </c>
      <c r="Y100" s="64">
        <f t="shared" si="67"/>
        <v>0</v>
      </c>
      <c r="Z100" s="64">
        <f t="shared" si="67"/>
        <v>0</v>
      </c>
      <c r="AA100" s="64">
        <f t="shared" si="67"/>
        <v>0</v>
      </c>
      <c r="AB100" s="64">
        <f t="shared" si="67"/>
        <v>0</v>
      </c>
      <c r="AC100" s="64">
        <f t="shared" si="67"/>
        <v>0</v>
      </c>
      <c r="AD100" s="64">
        <f t="shared" si="67"/>
        <v>0</v>
      </c>
      <c r="AE100" s="64">
        <f t="shared" si="67"/>
        <v>0</v>
      </c>
      <c r="AF100" s="64">
        <f t="shared" si="67"/>
        <v>0</v>
      </c>
      <c r="AG100" s="64">
        <f t="shared" si="67"/>
        <v>0</v>
      </c>
      <c r="AH100" s="64">
        <f t="shared" si="67"/>
        <v>0</v>
      </c>
      <c r="AI100" s="64">
        <f t="shared" si="67"/>
        <v>0</v>
      </c>
      <c r="AJ100" s="64">
        <f t="shared" si="67"/>
        <v>0</v>
      </c>
      <c r="AK100" s="64">
        <f t="shared" si="67"/>
        <v>0</v>
      </c>
      <c r="AL100" s="64">
        <f t="shared" si="67"/>
        <v>0</v>
      </c>
      <c r="AM100" s="64">
        <f t="shared" si="67"/>
        <v>0</v>
      </c>
      <c r="AN100" s="64">
        <f t="shared" si="67"/>
        <v>0</v>
      </c>
      <c r="AO100" s="64">
        <f t="shared" si="67"/>
        <v>0</v>
      </c>
      <c r="AP100" s="64">
        <f t="shared" si="67"/>
        <v>0</v>
      </c>
      <c r="AQ100" s="64">
        <f t="shared" si="67"/>
        <v>0</v>
      </c>
      <c r="AR100" s="64">
        <f t="shared" si="67"/>
        <v>0</v>
      </c>
      <c r="AS100" s="64">
        <f t="shared" si="67"/>
        <v>0</v>
      </c>
    </row>
    <row r="101" spans="1:45" s="64" customFormat="1" ht="23.1" customHeight="1">
      <c r="A101" s="116" t="s">
        <v>228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45" s="64" customFormat="1" ht="23.1" customHeight="1">
      <c r="A102" s="65" t="s">
        <v>204</v>
      </c>
      <c r="B102" s="65" t="s">
        <v>205</v>
      </c>
      <c r="C102" s="59" t="s">
        <v>128</v>
      </c>
      <c r="D102" s="66">
        <v>39</v>
      </c>
      <c r="E102" s="66"/>
      <c r="F102" s="66">
        <f>ROUNDDOWN(D102*E102, 0)</f>
        <v>0</v>
      </c>
      <c r="G102" s="66"/>
      <c r="H102" s="66">
        <f>ROUNDDOWN(D102*G102, 0)</f>
        <v>0</v>
      </c>
      <c r="I102" s="66"/>
      <c r="J102" s="66">
        <f>ROUNDDOWN(D102*I102, 0)</f>
        <v>0</v>
      </c>
      <c r="K102" s="66">
        <f>E102+G102+I102</f>
        <v>0</v>
      </c>
      <c r="L102" s="66">
        <f>F102+H102+J102</f>
        <v>0</v>
      </c>
      <c r="M102" s="66"/>
      <c r="O102" s="64" t="str">
        <f>"01"</f>
        <v>01</v>
      </c>
      <c r="P102" s="73" t="s">
        <v>75</v>
      </c>
      <c r="Q102" s="64">
        <v>1</v>
      </c>
      <c r="R102" s="64">
        <f>IF(P102="기계경비", J102, 0)</f>
        <v>0</v>
      </c>
      <c r="S102" s="64">
        <f>IF(P102="운반비", J102, 0)</f>
        <v>0</v>
      </c>
      <c r="T102" s="64">
        <f>IF(P102="작업부산물", F102, 0)</f>
        <v>0</v>
      </c>
      <c r="U102" s="64">
        <f>IF(P102="관급", F102, 0)</f>
        <v>0</v>
      </c>
      <c r="V102" s="64">
        <f>IF(P102="외주비", J102, 0)</f>
        <v>0</v>
      </c>
      <c r="W102" s="64">
        <f>IF(P102="장비비", J102, 0)</f>
        <v>0</v>
      </c>
      <c r="X102" s="64">
        <f>IF(P102="폐기물처리비", J102, 0)</f>
        <v>0</v>
      </c>
      <c r="Y102" s="64">
        <f>IF(P102="가설비", J102, 0)</f>
        <v>0</v>
      </c>
      <c r="Z102" s="64">
        <f>IF(P102="잡비제외분", F102, 0)</f>
        <v>0</v>
      </c>
      <c r="AA102" s="64">
        <f>IF(P102="사급자재대", L102, 0)</f>
        <v>0</v>
      </c>
      <c r="AB102" s="64">
        <f>IF(P102="관급자재대", L102, 0)</f>
        <v>0</v>
      </c>
      <c r="AC102" s="64">
        <f>IF(P102="고철대공제", L102, 0)</f>
        <v>0</v>
      </c>
      <c r="AD102" s="64">
        <f>IF(P102="사용자항목2", L102, 0)</f>
        <v>0</v>
      </c>
      <c r="AE102" s="64">
        <f>IF(P102="사용자항목3", L102, 0)</f>
        <v>0</v>
      </c>
      <c r="AF102" s="64">
        <f>IF(P102="도급자관급자재대", L102, 0)</f>
        <v>0</v>
      </c>
      <c r="AG102" s="64">
        <f>IF(P102="관급자관급자재대", L102, 0)</f>
        <v>0</v>
      </c>
      <c r="AH102" s="64">
        <f>IF(P102="재해예방기술지도", L102, 0)</f>
        <v>0</v>
      </c>
      <c r="AI102" s="64">
        <f>IF(P102="사용자항목7", L102, 0)</f>
        <v>0</v>
      </c>
      <c r="AJ102" s="64">
        <f>IF(P102="사용자항목8", L102, 0)</f>
        <v>0</v>
      </c>
      <c r="AK102" s="64">
        <f>IF(P102="사용자항목9", L102, 0)</f>
        <v>0</v>
      </c>
      <c r="AL102" s="64">
        <f>IF(P102="사용자항목10", L102, 0)</f>
        <v>0</v>
      </c>
      <c r="AM102" s="64">
        <f>IF(P102="사용자항목11", L102, 0)</f>
        <v>0</v>
      </c>
      <c r="AN102" s="64">
        <f>IF(P102="사용자항목12", L102, 0)</f>
        <v>0</v>
      </c>
      <c r="AO102" s="64">
        <f>IF(P102="사용자항목13", L102, 0)</f>
        <v>0</v>
      </c>
      <c r="AP102" s="64">
        <f>IF(P102="사용자항목14", L102, 0)</f>
        <v>0</v>
      </c>
    </row>
    <row r="103" spans="1:45" s="64" customFormat="1" ht="23.1" customHeight="1">
      <c r="A103" s="65" t="s">
        <v>126</v>
      </c>
      <c r="B103" s="65" t="s">
        <v>203</v>
      </c>
      <c r="C103" s="59" t="s">
        <v>127</v>
      </c>
      <c r="D103" s="66">
        <v>3.5</v>
      </c>
      <c r="E103" s="66"/>
      <c r="F103" s="66">
        <f>ROUNDDOWN(D103*E103, 0)</f>
        <v>0</v>
      </c>
      <c r="G103" s="66"/>
      <c r="H103" s="66">
        <f>ROUNDDOWN(D103*G103, 0)</f>
        <v>0</v>
      </c>
      <c r="I103" s="66"/>
      <c r="J103" s="66">
        <f>ROUNDDOWN(D103*I103, 0)</f>
        <v>0</v>
      </c>
      <c r="K103" s="66">
        <f>E103+G103+I103</f>
        <v>0</v>
      </c>
      <c r="L103" s="66">
        <f>F103+H103+J103</f>
        <v>0</v>
      </c>
      <c r="M103" s="66"/>
      <c r="O103" s="64" t="str">
        <f>"01"</f>
        <v>01</v>
      </c>
      <c r="P103" s="73" t="s">
        <v>75</v>
      </c>
      <c r="Q103" s="64">
        <v>1</v>
      </c>
      <c r="R103" s="64">
        <f>IF(P103="기계경비", J103, 0)</f>
        <v>0</v>
      </c>
      <c r="S103" s="64">
        <f>IF(P103="운반비", J103, 0)</f>
        <v>0</v>
      </c>
      <c r="T103" s="64">
        <f>IF(P103="작업부산물", F103, 0)</f>
        <v>0</v>
      </c>
      <c r="U103" s="64">
        <f>IF(P103="관급", F103, 0)</f>
        <v>0</v>
      </c>
      <c r="V103" s="64">
        <f>IF(P103="외주비", J103, 0)</f>
        <v>0</v>
      </c>
      <c r="W103" s="64">
        <f>IF(P103="장비비", J103, 0)</f>
        <v>0</v>
      </c>
      <c r="X103" s="64">
        <f>IF(P103="폐기물처리비", J103, 0)</f>
        <v>0</v>
      </c>
      <c r="Y103" s="64">
        <f>IF(P103="가설비", J103, 0)</f>
        <v>0</v>
      </c>
      <c r="Z103" s="64">
        <f>IF(P103="잡비제외분", F103, 0)</f>
        <v>0</v>
      </c>
      <c r="AA103" s="64">
        <f>IF(P103="사급자재대", L103, 0)</f>
        <v>0</v>
      </c>
      <c r="AB103" s="64">
        <f>IF(P103="관급자재대", L103, 0)</f>
        <v>0</v>
      </c>
      <c r="AC103" s="64">
        <f>IF(P103="고철대공제", L103, 0)</f>
        <v>0</v>
      </c>
      <c r="AD103" s="64">
        <f>IF(P103="사용자항목2", L103, 0)</f>
        <v>0</v>
      </c>
      <c r="AE103" s="64">
        <f>IF(P103="사용자항목3", L103, 0)</f>
        <v>0</v>
      </c>
      <c r="AF103" s="64">
        <f>IF(P103="도급자관급자재대", L103, 0)</f>
        <v>0</v>
      </c>
      <c r="AG103" s="64">
        <f>IF(P103="관급자관급자재대", L103, 0)</f>
        <v>0</v>
      </c>
      <c r="AH103" s="64">
        <f>IF(P103="재해예방기술지도", L103, 0)</f>
        <v>0</v>
      </c>
      <c r="AI103" s="64">
        <f>IF(P103="사용자항목7", L103, 0)</f>
        <v>0</v>
      </c>
      <c r="AJ103" s="64">
        <f>IF(P103="사용자항목8", L103, 0)</f>
        <v>0</v>
      </c>
      <c r="AK103" s="64">
        <f>IF(P103="사용자항목9", L103, 0)</f>
        <v>0</v>
      </c>
      <c r="AL103" s="64">
        <f>IF(P103="사용자항목10", L103, 0)</f>
        <v>0</v>
      </c>
      <c r="AM103" s="64">
        <f>IF(P103="사용자항목11", L103, 0)</f>
        <v>0</v>
      </c>
      <c r="AN103" s="64">
        <f>IF(P103="사용자항목12", L103, 0)</f>
        <v>0</v>
      </c>
      <c r="AO103" s="64">
        <f>IF(P103="사용자항목13", L103, 0)</f>
        <v>0</v>
      </c>
      <c r="AP103" s="64">
        <f>IF(P103="사용자항목14", L103, 0)</f>
        <v>0</v>
      </c>
    </row>
    <row r="104" spans="1:45" s="64" customFormat="1" ht="23.1" customHeight="1">
      <c r="A104" s="67"/>
      <c r="B104" s="67"/>
      <c r="C104" s="60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45" s="64" customFormat="1" ht="23.1" customHeight="1">
      <c r="A105" s="67"/>
      <c r="B105" s="67"/>
      <c r="C105" s="60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45" s="64" customFormat="1" ht="23.1" customHeight="1">
      <c r="A106" s="67"/>
      <c r="B106" s="67"/>
      <c r="C106" s="60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45" s="64" customFormat="1" ht="23.1" customHeight="1">
      <c r="A107" s="67"/>
      <c r="B107" s="67"/>
      <c r="C107" s="60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45" s="64" customFormat="1" ht="23.1" customHeight="1">
      <c r="A108" s="67"/>
      <c r="B108" s="67"/>
      <c r="C108" s="60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45" s="64" customFormat="1" ht="23.1" customHeight="1">
      <c r="A109" s="67"/>
      <c r="B109" s="67"/>
      <c r="C109" s="60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45" s="64" customFormat="1" ht="23.1" customHeight="1">
      <c r="A110" s="67"/>
      <c r="B110" s="67"/>
      <c r="C110" s="60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45" s="64" customFormat="1" ht="23.1" customHeight="1">
      <c r="A111" s="67"/>
      <c r="B111" s="67"/>
      <c r="C111" s="60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45" s="64" customFormat="1" ht="23.1" customHeight="1">
      <c r="A112" s="67"/>
      <c r="B112" s="67"/>
      <c r="C112" s="60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45" s="64" customFormat="1" ht="23.1" customHeight="1">
      <c r="A113" s="67"/>
      <c r="B113" s="67"/>
      <c r="C113" s="60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45" s="64" customFormat="1" ht="23.1" customHeight="1">
      <c r="A114" s="67"/>
      <c r="B114" s="67"/>
      <c r="C114" s="60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45" s="64" customFormat="1" ht="23.1" customHeight="1">
      <c r="A115" s="67"/>
      <c r="B115" s="67"/>
      <c r="C115" s="60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spans="1:45" s="64" customFormat="1" ht="23.1" customHeight="1">
      <c r="A116" s="57" t="s">
        <v>77</v>
      </c>
      <c r="B116" s="68"/>
      <c r="C116" s="58"/>
      <c r="D116" s="54"/>
      <c r="E116" s="54"/>
      <c r="F116" s="54">
        <f>ROUNDDOWN(SUMIF(Q102:Q115, "1", F102:F115), 0)</f>
        <v>0</v>
      </c>
      <c r="G116" s="54"/>
      <c r="H116" s="54">
        <f>ROUNDDOWN(SUMIF(Q102:Q115, "1", H102:H115), 0)</f>
        <v>0</v>
      </c>
      <c r="I116" s="54"/>
      <c r="J116" s="54">
        <f>ROUNDDOWN(SUMIF(Q102:Q115, "1", J102:J115), 0)</f>
        <v>0</v>
      </c>
      <c r="K116" s="54"/>
      <c r="L116" s="54">
        <f>F116+H116+J116</f>
        <v>0</v>
      </c>
      <c r="M116" s="54"/>
      <c r="R116" s="64">
        <f t="shared" ref="R116:AS116" si="68">ROUNDDOWN(SUM(R102:R103), 0)</f>
        <v>0</v>
      </c>
      <c r="S116" s="64">
        <f t="shared" si="68"/>
        <v>0</v>
      </c>
      <c r="T116" s="64">
        <f t="shared" si="68"/>
        <v>0</v>
      </c>
      <c r="U116" s="64">
        <f t="shared" si="68"/>
        <v>0</v>
      </c>
      <c r="V116" s="64">
        <f t="shared" si="68"/>
        <v>0</v>
      </c>
      <c r="W116" s="64">
        <f t="shared" si="68"/>
        <v>0</v>
      </c>
      <c r="X116" s="64">
        <f t="shared" si="68"/>
        <v>0</v>
      </c>
      <c r="Y116" s="64">
        <f t="shared" si="68"/>
        <v>0</v>
      </c>
      <c r="Z116" s="64">
        <f t="shared" si="68"/>
        <v>0</v>
      </c>
      <c r="AA116" s="64">
        <f t="shared" si="68"/>
        <v>0</v>
      </c>
      <c r="AB116" s="64">
        <f t="shared" si="68"/>
        <v>0</v>
      </c>
      <c r="AC116" s="64">
        <f t="shared" si="68"/>
        <v>0</v>
      </c>
      <c r="AD116" s="64">
        <f t="shared" si="68"/>
        <v>0</v>
      </c>
      <c r="AE116" s="64">
        <f t="shared" si="68"/>
        <v>0</v>
      </c>
      <c r="AF116" s="64">
        <f t="shared" si="68"/>
        <v>0</v>
      </c>
      <c r="AG116" s="64">
        <f t="shared" si="68"/>
        <v>0</v>
      </c>
      <c r="AH116" s="64">
        <f t="shared" si="68"/>
        <v>0</v>
      </c>
      <c r="AI116" s="64">
        <f t="shared" si="68"/>
        <v>0</v>
      </c>
      <c r="AJ116" s="64">
        <f t="shared" si="68"/>
        <v>0</v>
      </c>
      <c r="AK116" s="64">
        <f t="shared" si="68"/>
        <v>0</v>
      </c>
      <c r="AL116" s="64">
        <f t="shared" si="68"/>
        <v>0</v>
      </c>
      <c r="AM116" s="64">
        <f t="shared" si="68"/>
        <v>0</v>
      </c>
      <c r="AN116" s="64">
        <f t="shared" si="68"/>
        <v>0</v>
      </c>
      <c r="AO116" s="64">
        <f t="shared" si="68"/>
        <v>0</v>
      </c>
      <c r="AP116" s="64">
        <f t="shared" si="68"/>
        <v>0</v>
      </c>
      <c r="AQ116" s="64">
        <f t="shared" si="68"/>
        <v>0</v>
      </c>
      <c r="AR116" s="64">
        <f t="shared" si="68"/>
        <v>0</v>
      </c>
      <c r="AS116" s="64">
        <f t="shared" si="68"/>
        <v>0</v>
      </c>
    </row>
    <row r="117" spans="1:45" s="64" customFormat="1" ht="23.1" customHeight="1">
      <c r="A117" s="116" t="s">
        <v>229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1:45" s="64" customFormat="1" ht="23.1" customHeight="1">
      <c r="A118" s="65" t="s">
        <v>212</v>
      </c>
      <c r="B118" s="67"/>
      <c r="C118" s="59" t="s">
        <v>64</v>
      </c>
      <c r="D118" s="66">
        <v>2.5</v>
      </c>
      <c r="E118" s="66"/>
      <c r="F118" s="66">
        <f t="shared" ref="F118:F124" si="69">ROUNDDOWN(D118*E118, 0)</f>
        <v>0</v>
      </c>
      <c r="G118" s="66"/>
      <c r="H118" s="66">
        <f t="shared" ref="H118:H124" si="70">ROUNDDOWN(D118*G118, 0)</f>
        <v>0</v>
      </c>
      <c r="I118" s="66"/>
      <c r="J118" s="66">
        <f t="shared" ref="J118:J124" si="71">ROUNDDOWN(D118*I118, 0)</f>
        <v>0</v>
      </c>
      <c r="K118" s="66">
        <f t="shared" ref="K118:L124" si="72">E118+G118+I118</f>
        <v>0</v>
      </c>
      <c r="L118" s="66">
        <f t="shared" si="72"/>
        <v>0</v>
      </c>
      <c r="M118" s="72"/>
      <c r="O118" s="64" t="str">
        <f>""</f>
        <v/>
      </c>
      <c r="P118" s="73" t="s">
        <v>75</v>
      </c>
      <c r="Q118" s="64">
        <v>1</v>
      </c>
      <c r="R118" s="64">
        <f t="shared" ref="R118:R124" si="73">IF(P118="기계경비", J118, 0)</f>
        <v>0</v>
      </c>
      <c r="S118" s="64">
        <f t="shared" ref="S118:S124" si="74">IF(P118="운반비", J118, 0)</f>
        <v>0</v>
      </c>
      <c r="T118" s="64">
        <f t="shared" ref="T118:T124" si="75">IF(P118="작업부산물", F118, 0)</f>
        <v>0</v>
      </c>
      <c r="U118" s="64">
        <f t="shared" ref="U118:U124" si="76">IF(P118="관급", F118, 0)</f>
        <v>0</v>
      </c>
      <c r="V118" s="64">
        <f t="shared" ref="V118:V124" si="77">IF(P118="외주비", J118, 0)</f>
        <v>0</v>
      </c>
      <c r="W118" s="64">
        <f t="shared" ref="W118:W124" si="78">IF(P118="장비비", J118, 0)</f>
        <v>0</v>
      </c>
      <c r="X118" s="64">
        <f t="shared" ref="X118:X124" si="79">IF(P118="폐기물처리비", J118, 0)</f>
        <v>0</v>
      </c>
      <c r="Y118" s="64">
        <f t="shared" ref="Y118:Y124" si="80">IF(P118="가설비", J118, 0)</f>
        <v>0</v>
      </c>
      <c r="Z118" s="64">
        <f t="shared" ref="Z118:Z124" si="81">IF(P118="잡비제외분", F118, 0)</f>
        <v>0</v>
      </c>
      <c r="AA118" s="64">
        <f t="shared" ref="AA118:AA124" si="82">IF(P118="사급자재대", L118, 0)</f>
        <v>0</v>
      </c>
      <c r="AB118" s="64">
        <f t="shared" ref="AB118:AB124" si="83">IF(P118="관급자재대", L118, 0)</f>
        <v>0</v>
      </c>
      <c r="AC118" s="64">
        <f t="shared" ref="AC118:AC124" si="84">IF(P118="고철대공제", L118, 0)</f>
        <v>0</v>
      </c>
      <c r="AD118" s="64">
        <f t="shared" ref="AD118:AD124" si="85">IF(P118="사용자항목2", L118, 0)</f>
        <v>0</v>
      </c>
      <c r="AE118" s="64">
        <f t="shared" ref="AE118:AE124" si="86">IF(P118="사용자항목3", L118, 0)</f>
        <v>0</v>
      </c>
      <c r="AF118" s="64">
        <f t="shared" ref="AF118:AF124" si="87">IF(P118="도급자관급자재대", L118, 0)</f>
        <v>0</v>
      </c>
      <c r="AG118" s="64">
        <f t="shared" ref="AG118:AG124" si="88">IF(P118="관급자관급자재대", L118, 0)</f>
        <v>0</v>
      </c>
      <c r="AH118" s="64">
        <f t="shared" ref="AH118:AH124" si="89">IF(P118="재해예방기술지도", L118, 0)</f>
        <v>0</v>
      </c>
      <c r="AI118" s="64">
        <f t="shared" ref="AI118:AI124" si="90">IF(P118="사용자항목7", L118, 0)</f>
        <v>0</v>
      </c>
      <c r="AJ118" s="64">
        <f t="shared" ref="AJ118:AJ124" si="91">IF(P118="사용자항목8", L118, 0)</f>
        <v>0</v>
      </c>
      <c r="AK118" s="64">
        <f t="shared" ref="AK118:AK124" si="92">IF(P118="사용자항목9", L118, 0)</f>
        <v>0</v>
      </c>
      <c r="AL118" s="64">
        <f t="shared" ref="AL118:AL124" si="93">IF(P118="사용자항목10", L118, 0)</f>
        <v>0</v>
      </c>
      <c r="AM118" s="64">
        <f t="shared" ref="AM118:AM124" si="94">IF(P118="사용자항목11", L118, 0)</f>
        <v>0</v>
      </c>
      <c r="AN118" s="64">
        <f t="shared" ref="AN118:AN124" si="95">IF(P118="사용자항목12", L118, 0)</f>
        <v>0</v>
      </c>
      <c r="AO118" s="64">
        <f t="shared" ref="AO118:AO124" si="96">IF(P118="사용자항목13", L118, 0)</f>
        <v>0</v>
      </c>
      <c r="AP118" s="64">
        <f t="shared" ref="AP118:AP124" si="97">IF(P118="사용자항목14", L118, 0)</f>
        <v>0</v>
      </c>
    </row>
    <row r="119" spans="1:45" s="64" customFormat="1" ht="23.1" customHeight="1">
      <c r="A119" s="65" t="s">
        <v>137</v>
      </c>
      <c r="B119" s="67"/>
      <c r="C119" s="59" t="s">
        <v>106</v>
      </c>
      <c r="D119" s="66">
        <v>57.7</v>
      </c>
      <c r="E119" s="66"/>
      <c r="F119" s="66">
        <f t="shared" si="69"/>
        <v>0</v>
      </c>
      <c r="G119" s="66"/>
      <c r="H119" s="66">
        <f t="shared" si="70"/>
        <v>0</v>
      </c>
      <c r="I119" s="66"/>
      <c r="J119" s="66">
        <f t="shared" si="71"/>
        <v>0</v>
      </c>
      <c r="K119" s="66">
        <f t="shared" si="72"/>
        <v>0</v>
      </c>
      <c r="L119" s="66">
        <f t="shared" si="72"/>
        <v>0</v>
      </c>
      <c r="M119" s="72"/>
      <c r="O119" s="64" t="str">
        <f>""</f>
        <v/>
      </c>
      <c r="P119" s="73" t="s">
        <v>75</v>
      </c>
      <c r="Q119" s="64">
        <v>1</v>
      </c>
      <c r="R119" s="64">
        <f t="shared" si="73"/>
        <v>0</v>
      </c>
      <c r="S119" s="64">
        <f t="shared" si="74"/>
        <v>0</v>
      </c>
      <c r="T119" s="64">
        <f t="shared" si="75"/>
        <v>0</v>
      </c>
      <c r="U119" s="64">
        <f t="shared" si="76"/>
        <v>0</v>
      </c>
      <c r="V119" s="64">
        <f t="shared" si="77"/>
        <v>0</v>
      </c>
      <c r="W119" s="64">
        <f t="shared" si="78"/>
        <v>0</v>
      </c>
      <c r="X119" s="64">
        <f t="shared" si="79"/>
        <v>0</v>
      </c>
      <c r="Y119" s="64">
        <f t="shared" si="80"/>
        <v>0</v>
      </c>
      <c r="Z119" s="64">
        <f t="shared" si="81"/>
        <v>0</v>
      </c>
      <c r="AA119" s="64">
        <f t="shared" si="82"/>
        <v>0</v>
      </c>
      <c r="AB119" s="64">
        <f t="shared" si="83"/>
        <v>0</v>
      </c>
      <c r="AC119" s="64">
        <f t="shared" si="84"/>
        <v>0</v>
      </c>
      <c r="AD119" s="64">
        <f t="shared" si="85"/>
        <v>0</v>
      </c>
      <c r="AE119" s="64">
        <f t="shared" si="86"/>
        <v>0</v>
      </c>
      <c r="AF119" s="64">
        <f t="shared" si="87"/>
        <v>0</v>
      </c>
      <c r="AG119" s="64">
        <f t="shared" si="88"/>
        <v>0</v>
      </c>
      <c r="AH119" s="64">
        <f t="shared" si="89"/>
        <v>0</v>
      </c>
      <c r="AI119" s="64">
        <f t="shared" si="90"/>
        <v>0</v>
      </c>
      <c r="AJ119" s="64">
        <f t="shared" si="91"/>
        <v>0</v>
      </c>
      <c r="AK119" s="64">
        <f t="shared" si="92"/>
        <v>0</v>
      </c>
      <c r="AL119" s="64">
        <f t="shared" si="93"/>
        <v>0</v>
      </c>
      <c r="AM119" s="64">
        <f t="shared" si="94"/>
        <v>0</v>
      </c>
      <c r="AN119" s="64">
        <f t="shared" si="95"/>
        <v>0</v>
      </c>
      <c r="AO119" s="64">
        <f t="shared" si="96"/>
        <v>0</v>
      </c>
      <c r="AP119" s="64">
        <f t="shared" si="97"/>
        <v>0</v>
      </c>
    </row>
    <row r="120" spans="1:45" s="64" customFormat="1" ht="23.1" customHeight="1">
      <c r="A120" s="65" t="s">
        <v>165</v>
      </c>
      <c r="B120" s="65" t="s">
        <v>142</v>
      </c>
      <c r="C120" s="59" t="s">
        <v>64</v>
      </c>
      <c r="D120" s="66">
        <v>5.5</v>
      </c>
      <c r="E120" s="66"/>
      <c r="F120" s="66">
        <f t="shared" si="69"/>
        <v>0</v>
      </c>
      <c r="G120" s="66"/>
      <c r="H120" s="66">
        <f t="shared" si="70"/>
        <v>0</v>
      </c>
      <c r="I120" s="66"/>
      <c r="J120" s="66">
        <f t="shared" si="71"/>
        <v>0</v>
      </c>
      <c r="K120" s="66">
        <f t="shared" si="72"/>
        <v>0</v>
      </c>
      <c r="L120" s="66">
        <f t="shared" si="72"/>
        <v>0</v>
      </c>
      <c r="M120" s="72"/>
      <c r="O120" s="64" t="str">
        <f>""</f>
        <v/>
      </c>
      <c r="P120" s="73" t="s">
        <v>75</v>
      </c>
      <c r="Q120" s="64">
        <v>1</v>
      </c>
      <c r="R120" s="64">
        <f t="shared" si="73"/>
        <v>0</v>
      </c>
      <c r="S120" s="64">
        <f t="shared" si="74"/>
        <v>0</v>
      </c>
      <c r="T120" s="64">
        <f t="shared" si="75"/>
        <v>0</v>
      </c>
      <c r="U120" s="64">
        <f t="shared" si="76"/>
        <v>0</v>
      </c>
      <c r="V120" s="64">
        <f t="shared" si="77"/>
        <v>0</v>
      </c>
      <c r="W120" s="64">
        <f t="shared" si="78"/>
        <v>0</v>
      </c>
      <c r="X120" s="64">
        <f t="shared" si="79"/>
        <v>0</v>
      </c>
      <c r="Y120" s="64">
        <f t="shared" si="80"/>
        <v>0</v>
      </c>
      <c r="Z120" s="64">
        <f t="shared" si="81"/>
        <v>0</v>
      </c>
      <c r="AA120" s="64">
        <f t="shared" si="82"/>
        <v>0</v>
      </c>
      <c r="AB120" s="64">
        <f t="shared" si="83"/>
        <v>0</v>
      </c>
      <c r="AC120" s="64">
        <f t="shared" si="84"/>
        <v>0</v>
      </c>
      <c r="AD120" s="64">
        <f t="shared" si="85"/>
        <v>0</v>
      </c>
      <c r="AE120" s="64">
        <f t="shared" si="86"/>
        <v>0</v>
      </c>
      <c r="AF120" s="64">
        <f t="shared" si="87"/>
        <v>0</v>
      </c>
      <c r="AG120" s="64">
        <f t="shared" si="88"/>
        <v>0</v>
      </c>
      <c r="AH120" s="64">
        <f t="shared" si="89"/>
        <v>0</v>
      </c>
      <c r="AI120" s="64">
        <f t="shared" si="90"/>
        <v>0</v>
      </c>
      <c r="AJ120" s="64">
        <f t="shared" si="91"/>
        <v>0</v>
      </c>
      <c r="AK120" s="64">
        <f t="shared" si="92"/>
        <v>0</v>
      </c>
      <c r="AL120" s="64">
        <f t="shared" si="93"/>
        <v>0</v>
      </c>
      <c r="AM120" s="64">
        <f t="shared" si="94"/>
        <v>0</v>
      </c>
      <c r="AN120" s="64">
        <f t="shared" si="95"/>
        <v>0</v>
      </c>
      <c r="AO120" s="64">
        <f t="shared" si="96"/>
        <v>0</v>
      </c>
      <c r="AP120" s="64">
        <f t="shared" si="97"/>
        <v>0</v>
      </c>
    </row>
    <row r="121" spans="1:45" s="78" customFormat="1" ht="23.1" customHeight="1">
      <c r="A121" s="74" t="s">
        <v>153</v>
      </c>
      <c r="B121" s="74" t="s">
        <v>143</v>
      </c>
      <c r="C121" s="75" t="s">
        <v>127</v>
      </c>
      <c r="D121" s="76">
        <v>3.3</v>
      </c>
      <c r="E121" s="76"/>
      <c r="F121" s="76">
        <f t="shared" si="69"/>
        <v>0</v>
      </c>
      <c r="G121" s="76"/>
      <c r="H121" s="76">
        <f t="shared" si="70"/>
        <v>0</v>
      </c>
      <c r="I121" s="76"/>
      <c r="J121" s="76">
        <f t="shared" si="71"/>
        <v>0</v>
      </c>
      <c r="K121" s="76">
        <f t="shared" si="72"/>
        <v>0</v>
      </c>
      <c r="L121" s="76">
        <f t="shared" si="72"/>
        <v>0</v>
      </c>
      <c r="M121" s="77"/>
      <c r="O121" s="78" t="str">
        <f>""</f>
        <v/>
      </c>
      <c r="P121" s="79" t="s">
        <v>75</v>
      </c>
      <c r="Q121" s="78">
        <v>1</v>
      </c>
      <c r="R121" s="78">
        <f t="shared" si="73"/>
        <v>0</v>
      </c>
      <c r="S121" s="78">
        <f t="shared" si="74"/>
        <v>0</v>
      </c>
      <c r="T121" s="78">
        <f t="shared" si="75"/>
        <v>0</v>
      </c>
      <c r="U121" s="78">
        <f t="shared" si="76"/>
        <v>0</v>
      </c>
      <c r="V121" s="78">
        <f t="shared" si="77"/>
        <v>0</v>
      </c>
      <c r="W121" s="78">
        <f t="shared" si="78"/>
        <v>0</v>
      </c>
      <c r="X121" s="78">
        <f t="shared" si="79"/>
        <v>0</v>
      </c>
      <c r="Y121" s="78">
        <f t="shared" si="80"/>
        <v>0</v>
      </c>
      <c r="Z121" s="78">
        <f t="shared" si="81"/>
        <v>0</v>
      </c>
      <c r="AA121" s="78">
        <f t="shared" si="82"/>
        <v>0</v>
      </c>
      <c r="AB121" s="78">
        <f t="shared" si="83"/>
        <v>0</v>
      </c>
      <c r="AC121" s="78">
        <f t="shared" si="84"/>
        <v>0</v>
      </c>
      <c r="AD121" s="78">
        <f t="shared" si="85"/>
        <v>0</v>
      </c>
      <c r="AE121" s="78">
        <f t="shared" si="86"/>
        <v>0</v>
      </c>
      <c r="AF121" s="78">
        <f t="shared" si="87"/>
        <v>0</v>
      </c>
      <c r="AG121" s="78">
        <f t="shared" si="88"/>
        <v>0</v>
      </c>
      <c r="AH121" s="78">
        <f t="shared" si="89"/>
        <v>0</v>
      </c>
      <c r="AI121" s="78">
        <f t="shared" si="90"/>
        <v>0</v>
      </c>
      <c r="AJ121" s="78">
        <f t="shared" si="91"/>
        <v>0</v>
      </c>
      <c r="AK121" s="78">
        <f t="shared" si="92"/>
        <v>0</v>
      </c>
      <c r="AL121" s="78">
        <f t="shared" si="93"/>
        <v>0</v>
      </c>
      <c r="AM121" s="78">
        <f t="shared" si="94"/>
        <v>0</v>
      </c>
      <c r="AN121" s="78">
        <f t="shared" si="95"/>
        <v>0</v>
      </c>
      <c r="AO121" s="78">
        <f t="shared" si="96"/>
        <v>0</v>
      </c>
      <c r="AP121" s="78">
        <f t="shared" si="97"/>
        <v>0</v>
      </c>
    </row>
    <row r="122" spans="1:45" s="64" customFormat="1" ht="23.1" customHeight="1">
      <c r="A122" s="65" t="s">
        <v>198</v>
      </c>
      <c r="B122" s="67"/>
      <c r="C122" s="59" t="s">
        <v>106</v>
      </c>
      <c r="D122" s="66">
        <v>3.6</v>
      </c>
      <c r="E122" s="66"/>
      <c r="F122" s="66">
        <f t="shared" si="69"/>
        <v>0</v>
      </c>
      <c r="G122" s="66"/>
      <c r="H122" s="66">
        <f t="shared" si="70"/>
        <v>0</v>
      </c>
      <c r="I122" s="66"/>
      <c r="J122" s="66">
        <f t="shared" si="71"/>
        <v>0</v>
      </c>
      <c r="K122" s="66">
        <f t="shared" si="72"/>
        <v>0</v>
      </c>
      <c r="L122" s="66">
        <f t="shared" si="72"/>
        <v>0</v>
      </c>
      <c r="M122" s="72"/>
      <c r="O122" s="64" t="str">
        <f>""</f>
        <v/>
      </c>
      <c r="P122" s="73" t="s">
        <v>75</v>
      </c>
      <c r="Q122" s="64">
        <v>1</v>
      </c>
      <c r="R122" s="64">
        <f t="shared" si="73"/>
        <v>0</v>
      </c>
      <c r="S122" s="64">
        <f t="shared" si="74"/>
        <v>0</v>
      </c>
      <c r="T122" s="64">
        <f t="shared" si="75"/>
        <v>0</v>
      </c>
      <c r="U122" s="64">
        <f t="shared" si="76"/>
        <v>0</v>
      </c>
      <c r="V122" s="64">
        <f t="shared" si="77"/>
        <v>0</v>
      </c>
      <c r="W122" s="64">
        <f t="shared" si="78"/>
        <v>0</v>
      </c>
      <c r="X122" s="64">
        <f t="shared" si="79"/>
        <v>0</v>
      </c>
      <c r="Y122" s="64">
        <f t="shared" si="80"/>
        <v>0</v>
      </c>
      <c r="Z122" s="64">
        <f t="shared" si="81"/>
        <v>0</v>
      </c>
      <c r="AA122" s="64">
        <f t="shared" si="82"/>
        <v>0</v>
      </c>
      <c r="AB122" s="64">
        <f t="shared" si="83"/>
        <v>0</v>
      </c>
      <c r="AC122" s="64">
        <f t="shared" si="84"/>
        <v>0</v>
      </c>
      <c r="AD122" s="64">
        <f t="shared" si="85"/>
        <v>0</v>
      </c>
      <c r="AE122" s="64">
        <f t="shared" si="86"/>
        <v>0</v>
      </c>
      <c r="AF122" s="64">
        <f t="shared" si="87"/>
        <v>0</v>
      </c>
      <c r="AG122" s="64">
        <f t="shared" si="88"/>
        <v>0</v>
      </c>
      <c r="AH122" s="64">
        <f t="shared" si="89"/>
        <v>0</v>
      </c>
      <c r="AI122" s="64">
        <f t="shared" si="90"/>
        <v>0</v>
      </c>
      <c r="AJ122" s="64">
        <f t="shared" si="91"/>
        <v>0</v>
      </c>
      <c r="AK122" s="64">
        <f t="shared" si="92"/>
        <v>0</v>
      </c>
      <c r="AL122" s="64">
        <f t="shared" si="93"/>
        <v>0</v>
      </c>
      <c r="AM122" s="64">
        <f t="shared" si="94"/>
        <v>0</v>
      </c>
      <c r="AN122" s="64">
        <f t="shared" si="95"/>
        <v>0</v>
      </c>
      <c r="AO122" s="64">
        <f t="shared" si="96"/>
        <v>0</v>
      </c>
      <c r="AP122" s="64">
        <f t="shared" si="97"/>
        <v>0</v>
      </c>
    </row>
    <row r="123" spans="1:45" s="64" customFormat="1" ht="23.1" customHeight="1">
      <c r="A123" s="65" t="s">
        <v>199</v>
      </c>
      <c r="B123" s="67"/>
      <c r="C123" s="59" t="s">
        <v>64</v>
      </c>
      <c r="D123" s="66">
        <v>3.4</v>
      </c>
      <c r="E123" s="66"/>
      <c r="F123" s="66">
        <f t="shared" si="69"/>
        <v>0</v>
      </c>
      <c r="G123" s="66"/>
      <c r="H123" s="66">
        <f t="shared" si="70"/>
        <v>0</v>
      </c>
      <c r="I123" s="66"/>
      <c r="J123" s="66">
        <f t="shared" si="71"/>
        <v>0</v>
      </c>
      <c r="K123" s="66">
        <f t="shared" si="72"/>
        <v>0</v>
      </c>
      <c r="L123" s="66">
        <f t="shared" si="72"/>
        <v>0</v>
      </c>
      <c r="M123" s="72"/>
      <c r="O123" s="64" t="str">
        <f>""</f>
        <v/>
      </c>
      <c r="P123" s="73" t="s">
        <v>75</v>
      </c>
      <c r="Q123" s="64">
        <v>1</v>
      </c>
      <c r="R123" s="64">
        <f t="shared" si="73"/>
        <v>0</v>
      </c>
      <c r="S123" s="64">
        <f t="shared" si="74"/>
        <v>0</v>
      </c>
      <c r="T123" s="64">
        <f t="shared" si="75"/>
        <v>0</v>
      </c>
      <c r="U123" s="64">
        <f t="shared" si="76"/>
        <v>0</v>
      </c>
      <c r="V123" s="64">
        <f t="shared" si="77"/>
        <v>0</v>
      </c>
      <c r="W123" s="64">
        <f t="shared" si="78"/>
        <v>0</v>
      </c>
      <c r="X123" s="64">
        <f t="shared" si="79"/>
        <v>0</v>
      </c>
      <c r="Y123" s="64">
        <f t="shared" si="80"/>
        <v>0</v>
      </c>
      <c r="Z123" s="64">
        <f t="shared" si="81"/>
        <v>0</v>
      </c>
      <c r="AA123" s="64">
        <f t="shared" si="82"/>
        <v>0</v>
      </c>
      <c r="AB123" s="64">
        <f t="shared" si="83"/>
        <v>0</v>
      </c>
      <c r="AC123" s="64">
        <f t="shared" si="84"/>
        <v>0</v>
      </c>
      <c r="AD123" s="64">
        <f t="shared" si="85"/>
        <v>0</v>
      </c>
      <c r="AE123" s="64">
        <f t="shared" si="86"/>
        <v>0</v>
      </c>
      <c r="AF123" s="64">
        <f t="shared" si="87"/>
        <v>0</v>
      </c>
      <c r="AG123" s="64">
        <f t="shared" si="88"/>
        <v>0</v>
      </c>
      <c r="AH123" s="64">
        <f t="shared" si="89"/>
        <v>0</v>
      </c>
      <c r="AI123" s="64">
        <f t="shared" si="90"/>
        <v>0</v>
      </c>
      <c r="AJ123" s="64">
        <f t="shared" si="91"/>
        <v>0</v>
      </c>
      <c r="AK123" s="64">
        <f t="shared" si="92"/>
        <v>0</v>
      </c>
      <c r="AL123" s="64">
        <f t="shared" si="93"/>
        <v>0</v>
      </c>
      <c r="AM123" s="64">
        <f t="shared" si="94"/>
        <v>0</v>
      </c>
      <c r="AN123" s="64">
        <f t="shared" si="95"/>
        <v>0</v>
      </c>
      <c r="AO123" s="64">
        <f t="shared" si="96"/>
        <v>0</v>
      </c>
      <c r="AP123" s="64">
        <f t="shared" si="97"/>
        <v>0</v>
      </c>
    </row>
    <row r="124" spans="1:45" s="64" customFormat="1" ht="23.1" customHeight="1">
      <c r="A124" s="65" t="s">
        <v>154</v>
      </c>
      <c r="B124" s="65" t="s">
        <v>144</v>
      </c>
      <c r="C124" s="59" t="s">
        <v>136</v>
      </c>
      <c r="D124" s="66">
        <v>6.1</v>
      </c>
      <c r="E124" s="66"/>
      <c r="F124" s="66">
        <f t="shared" si="69"/>
        <v>0</v>
      </c>
      <c r="G124" s="66"/>
      <c r="H124" s="66">
        <f t="shared" si="70"/>
        <v>0</v>
      </c>
      <c r="I124" s="66"/>
      <c r="J124" s="66">
        <f t="shared" si="71"/>
        <v>0</v>
      </c>
      <c r="K124" s="66">
        <f t="shared" si="72"/>
        <v>0</v>
      </c>
      <c r="L124" s="66">
        <f t="shared" si="72"/>
        <v>0</v>
      </c>
      <c r="M124" s="72"/>
      <c r="O124" s="64" t="str">
        <f>""</f>
        <v/>
      </c>
      <c r="P124" s="73" t="s">
        <v>75</v>
      </c>
      <c r="Q124" s="64">
        <v>1</v>
      </c>
      <c r="R124" s="64">
        <f t="shared" si="73"/>
        <v>0</v>
      </c>
      <c r="S124" s="64">
        <f t="shared" si="74"/>
        <v>0</v>
      </c>
      <c r="T124" s="64">
        <f t="shared" si="75"/>
        <v>0</v>
      </c>
      <c r="U124" s="64">
        <f t="shared" si="76"/>
        <v>0</v>
      </c>
      <c r="V124" s="64">
        <f t="shared" si="77"/>
        <v>0</v>
      </c>
      <c r="W124" s="64">
        <f t="shared" si="78"/>
        <v>0</v>
      </c>
      <c r="X124" s="64">
        <f t="shared" si="79"/>
        <v>0</v>
      </c>
      <c r="Y124" s="64">
        <f t="shared" si="80"/>
        <v>0</v>
      </c>
      <c r="Z124" s="64">
        <f t="shared" si="81"/>
        <v>0</v>
      </c>
      <c r="AA124" s="64">
        <f t="shared" si="82"/>
        <v>0</v>
      </c>
      <c r="AB124" s="64">
        <f t="shared" si="83"/>
        <v>0</v>
      </c>
      <c r="AC124" s="64">
        <f t="shared" si="84"/>
        <v>0</v>
      </c>
      <c r="AD124" s="64">
        <f t="shared" si="85"/>
        <v>0</v>
      </c>
      <c r="AE124" s="64">
        <f t="shared" si="86"/>
        <v>0</v>
      </c>
      <c r="AF124" s="64">
        <f t="shared" si="87"/>
        <v>0</v>
      </c>
      <c r="AG124" s="64">
        <f t="shared" si="88"/>
        <v>0</v>
      </c>
      <c r="AH124" s="64">
        <f t="shared" si="89"/>
        <v>0</v>
      </c>
      <c r="AI124" s="64">
        <f t="shared" si="90"/>
        <v>0</v>
      </c>
      <c r="AJ124" s="64">
        <f t="shared" si="91"/>
        <v>0</v>
      </c>
      <c r="AK124" s="64">
        <f t="shared" si="92"/>
        <v>0</v>
      </c>
      <c r="AL124" s="64">
        <f t="shared" si="93"/>
        <v>0</v>
      </c>
      <c r="AM124" s="64">
        <f t="shared" si="94"/>
        <v>0</v>
      </c>
      <c r="AN124" s="64">
        <f t="shared" si="95"/>
        <v>0</v>
      </c>
      <c r="AO124" s="64">
        <f t="shared" si="96"/>
        <v>0</v>
      </c>
      <c r="AP124" s="64">
        <f t="shared" si="97"/>
        <v>0</v>
      </c>
    </row>
    <row r="125" spans="1:45" s="64" customFormat="1" ht="23.1" customHeight="1">
      <c r="A125" s="67"/>
      <c r="B125" s="67"/>
      <c r="C125" s="60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1:45" s="64" customFormat="1" ht="23.1" customHeight="1">
      <c r="A126" s="67"/>
      <c r="B126" s="67"/>
      <c r="C126" s="60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1:45" s="64" customFormat="1" ht="23.1" customHeight="1">
      <c r="A127" s="67"/>
      <c r="B127" s="67"/>
      <c r="C127" s="60"/>
      <c r="D127" s="66"/>
      <c r="E127" s="66"/>
      <c r="F127" s="66"/>
      <c r="G127" s="66"/>
      <c r="H127" s="66"/>
      <c r="I127" s="66"/>
      <c r="J127" s="66"/>
      <c r="K127" s="66"/>
      <c r="L127" s="66"/>
      <c r="M127" s="66"/>
    </row>
    <row r="128" spans="1:45" s="64" customFormat="1" ht="23.1" customHeight="1">
      <c r="A128" s="67"/>
      <c r="B128" s="67"/>
      <c r="C128" s="60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1:45" s="64" customFormat="1" ht="23.1" customHeight="1">
      <c r="A129" s="67"/>
      <c r="B129" s="67"/>
      <c r="C129" s="60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1:45" s="64" customFormat="1" ht="23.1" customHeight="1">
      <c r="A130" s="67"/>
      <c r="B130" s="67"/>
      <c r="C130" s="60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45" s="64" customFormat="1" ht="23.1" customHeight="1">
      <c r="A131" s="67"/>
      <c r="B131" s="67"/>
      <c r="C131" s="60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1:45" s="64" customFormat="1" ht="23.1" customHeight="1">
      <c r="A132" s="57" t="s">
        <v>77</v>
      </c>
      <c r="B132" s="68"/>
      <c r="C132" s="58"/>
      <c r="D132" s="54"/>
      <c r="E132" s="54"/>
      <c r="F132" s="54">
        <f>ROUNDDOWN(SUMIF(Q118:Q131, "1", F118:F131), 0)</f>
        <v>0</v>
      </c>
      <c r="G132" s="54"/>
      <c r="H132" s="54">
        <f>ROUNDDOWN(SUMIF(Q118:Q131, "1", H118:H131), 0)</f>
        <v>0</v>
      </c>
      <c r="I132" s="54"/>
      <c r="J132" s="54">
        <f>ROUNDDOWN(SUMIF(Q118:Q131, "1", J118:J131), 0)</f>
        <v>0</v>
      </c>
      <c r="K132" s="54"/>
      <c r="L132" s="54">
        <f>F132+H132+J132</f>
        <v>0</v>
      </c>
      <c r="M132" s="54"/>
      <c r="R132" s="64">
        <f t="shared" ref="R132:AS132" si="98">ROUNDDOWN(SUM(R118:R124), 0)</f>
        <v>0</v>
      </c>
      <c r="S132" s="64">
        <f t="shared" si="98"/>
        <v>0</v>
      </c>
      <c r="T132" s="64">
        <f t="shared" si="98"/>
        <v>0</v>
      </c>
      <c r="U132" s="64">
        <f t="shared" si="98"/>
        <v>0</v>
      </c>
      <c r="V132" s="64">
        <f t="shared" si="98"/>
        <v>0</v>
      </c>
      <c r="W132" s="64">
        <f t="shared" si="98"/>
        <v>0</v>
      </c>
      <c r="X132" s="64">
        <f t="shared" si="98"/>
        <v>0</v>
      </c>
      <c r="Y132" s="64">
        <f t="shared" si="98"/>
        <v>0</v>
      </c>
      <c r="Z132" s="64">
        <f t="shared" si="98"/>
        <v>0</v>
      </c>
      <c r="AA132" s="64">
        <f t="shared" si="98"/>
        <v>0</v>
      </c>
      <c r="AB132" s="64">
        <f t="shared" si="98"/>
        <v>0</v>
      </c>
      <c r="AC132" s="64">
        <f t="shared" si="98"/>
        <v>0</v>
      </c>
      <c r="AD132" s="64">
        <f t="shared" si="98"/>
        <v>0</v>
      </c>
      <c r="AE132" s="64">
        <f t="shared" si="98"/>
        <v>0</v>
      </c>
      <c r="AF132" s="64">
        <f t="shared" si="98"/>
        <v>0</v>
      </c>
      <c r="AG132" s="64">
        <f t="shared" si="98"/>
        <v>0</v>
      </c>
      <c r="AH132" s="64">
        <f t="shared" si="98"/>
        <v>0</v>
      </c>
      <c r="AI132" s="64">
        <f t="shared" si="98"/>
        <v>0</v>
      </c>
      <c r="AJ132" s="64">
        <f t="shared" si="98"/>
        <v>0</v>
      </c>
      <c r="AK132" s="64">
        <f t="shared" si="98"/>
        <v>0</v>
      </c>
      <c r="AL132" s="64">
        <f t="shared" si="98"/>
        <v>0</v>
      </c>
      <c r="AM132" s="64">
        <f t="shared" si="98"/>
        <v>0</v>
      </c>
      <c r="AN132" s="64">
        <f t="shared" si="98"/>
        <v>0</v>
      </c>
      <c r="AO132" s="64">
        <f t="shared" si="98"/>
        <v>0</v>
      </c>
      <c r="AP132" s="64">
        <f t="shared" si="98"/>
        <v>0</v>
      </c>
      <c r="AQ132" s="64">
        <f t="shared" si="98"/>
        <v>0</v>
      </c>
      <c r="AR132" s="64">
        <f t="shared" si="98"/>
        <v>0</v>
      </c>
      <c r="AS132" s="64">
        <f t="shared" si="98"/>
        <v>0</v>
      </c>
    </row>
    <row r="133" spans="1:45" s="64" customFormat="1" ht="23.1" customHeight="1">
      <c r="A133" s="116" t="s">
        <v>230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1:45" s="78" customFormat="1" ht="23.1" customHeight="1">
      <c r="A134" s="74" t="s">
        <v>155</v>
      </c>
      <c r="B134" s="74" t="s">
        <v>213</v>
      </c>
      <c r="C134" s="75" t="s">
        <v>136</v>
      </c>
      <c r="D134" s="76">
        <v>6.1</v>
      </c>
      <c r="E134" s="76"/>
      <c r="F134" s="76">
        <f>ROUNDDOWN(D134*E134, 0)</f>
        <v>0</v>
      </c>
      <c r="G134" s="76"/>
      <c r="H134" s="76">
        <f>ROUNDDOWN(D134*G134, 0)</f>
        <v>0</v>
      </c>
      <c r="I134" s="76"/>
      <c r="J134" s="76">
        <f>ROUNDDOWN(D134*I134, 0)</f>
        <v>0</v>
      </c>
      <c r="K134" s="76">
        <f>E134+G134+I134</f>
        <v>0</v>
      </c>
      <c r="L134" s="76">
        <f>F134+H134+J134</f>
        <v>0</v>
      </c>
      <c r="M134" s="77"/>
      <c r="O134" s="78" t="str">
        <f>""</f>
        <v/>
      </c>
      <c r="P134" s="78" t="s">
        <v>91</v>
      </c>
      <c r="Q134" s="78">
        <v>1</v>
      </c>
      <c r="R134" s="78">
        <f>IF(P134="기계경비", J134, 0)</f>
        <v>0</v>
      </c>
      <c r="S134" s="78">
        <f>IF(P134="운반비", J134, 0)</f>
        <v>0</v>
      </c>
      <c r="T134" s="78">
        <f>IF(P134="작업부산물", F134, 0)</f>
        <v>0</v>
      </c>
      <c r="U134" s="78">
        <f>IF(P134="관급", F134, 0)</f>
        <v>0</v>
      </c>
      <c r="V134" s="78">
        <f>IF(P134="외주비", J134, 0)</f>
        <v>0</v>
      </c>
      <c r="W134" s="78">
        <f>IF(P134="장비비", J134, 0)</f>
        <v>0</v>
      </c>
      <c r="X134" s="78">
        <f>IF(P134="폐기물처리비", L134, 0)</f>
        <v>0</v>
      </c>
      <c r="Y134" s="78">
        <f>IF(P134="가설비", J134, 0)</f>
        <v>0</v>
      </c>
      <c r="Z134" s="78">
        <f>IF(P134="잡비제외분", F134, 0)</f>
        <v>0</v>
      </c>
      <c r="AA134" s="78">
        <f>IF(P134="사급자재대", L134, 0)</f>
        <v>0</v>
      </c>
      <c r="AB134" s="78">
        <f>IF(P134="관급자재대", L134, 0)</f>
        <v>0</v>
      </c>
      <c r="AC134" s="78">
        <f>IF(P134="고철대공제", L134, 0)</f>
        <v>0</v>
      </c>
      <c r="AD134" s="78">
        <f>IF(P134="사용자항목2", L134, 0)</f>
        <v>0</v>
      </c>
      <c r="AE134" s="78">
        <f>IF(P134="사용자항목3", L134, 0)</f>
        <v>0</v>
      </c>
      <c r="AF134" s="78">
        <f>IF(P134="도급자관급자재대", L134, 0)</f>
        <v>0</v>
      </c>
      <c r="AG134" s="78">
        <f>IF(P134="관급자관급자재대", L134, 0)</f>
        <v>0</v>
      </c>
      <c r="AH134" s="78">
        <f>IF(P134="재해예방기술지도", L134, 0)</f>
        <v>0</v>
      </c>
      <c r="AI134" s="78">
        <f>IF(P134="사용자항목7", L134, 0)</f>
        <v>0</v>
      </c>
      <c r="AJ134" s="78">
        <f>IF(P134="사용자항목8", L134, 0)</f>
        <v>0</v>
      </c>
      <c r="AK134" s="78">
        <f>IF(P134="사용자항목9", L134, 0)</f>
        <v>0</v>
      </c>
      <c r="AL134" s="78">
        <f>IF(P134="사용자항목10", L134, 0)</f>
        <v>0</v>
      </c>
      <c r="AM134" s="78">
        <f>IF(P134="사용자항목11", L134, 0)</f>
        <v>0</v>
      </c>
      <c r="AN134" s="78">
        <f>IF(P134="사용자항목12", L134, 0)</f>
        <v>0</v>
      </c>
      <c r="AO134" s="78">
        <f>IF(P134="사용자항목13", L134, 0)</f>
        <v>0</v>
      </c>
      <c r="AP134" s="78">
        <f>IF(P134="사용자항목14", L134, 0)</f>
        <v>0</v>
      </c>
    </row>
    <row r="135" spans="1:45" s="64" customFormat="1" ht="23.1" customHeight="1">
      <c r="A135" s="65" t="s">
        <v>156</v>
      </c>
      <c r="B135" s="65" t="s">
        <v>145</v>
      </c>
      <c r="C135" s="59" t="s">
        <v>136</v>
      </c>
      <c r="D135" s="66">
        <v>6.1</v>
      </c>
      <c r="E135" s="66"/>
      <c r="F135" s="66">
        <f>ROUNDDOWN(D135*E135, 0)</f>
        <v>0</v>
      </c>
      <c r="G135" s="66"/>
      <c r="H135" s="66">
        <f>ROUNDDOWN(D135*G135, 0)</f>
        <v>0</v>
      </c>
      <c r="I135" s="66"/>
      <c r="J135" s="66">
        <f>ROUNDDOWN(D135*I135, 0)</f>
        <v>0</v>
      </c>
      <c r="K135" s="66">
        <f>E135+G135+I135</f>
        <v>0</v>
      </c>
      <c r="L135" s="66">
        <f>F135+H135+J135</f>
        <v>0</v>
      </c>
      <c r="M135" s="72"/>
      <c r="O135" s="64" t="str">
        <f>""</f>
        <v/>
      </c>
      <c r="P135" s="64" t="s">
        <v>91</v>
      </c>
      <c r="Q135" s="64">
        <v>1</v>
      </c>
      <c r="R135" s="64">
        <f>IF(P135="기계경비", J135, 0)</f>
        <v>0</v>
      </c>
      <c r="S135" s="64">
        <f>IF(P135="운반비", J135, 0)</f>
        <v>0</v>
      </c>
      <c r="T135" s="64">
        <f>IF(P135="작업부산물", F135, 0)</f>
        <v>0</v>
      </c>
      <c r="U135" s="64">
        <f>IF(P135="관급", F135, 0)</f>
        <v>0</v>
      </c>
      <c r="V135" s="64">
        <f>IF(P135="외주비", J135, 0)</f>
        <v>0</v>
      </c>
      <c r="W135" s="64">
        <f>IF(P135="장비비", J135, 0)</f>
        <v>0</v>
      </c>
      <c r="X135" s="64">
        <f>IF(P135="폐기물처리비", L135, 0)</f>
        <v>0</v>
      </c>
      <c r="Y135" s="64">
        <f>IF(P135="가설비", J135, 0)</f>
        <v>0</v>
      </c>
      <c r="Z135" s="64">
        <f>IF(P135="잡비제외분", F135, 0)</f>
        <v>0</v>
      </c>
      <c r="AA135" s="64">
        <f>IF(P135="사급자재대", L135, 0)</f>
        <v>0</v>
      </c>
      <c r="AB135" s="64">
        <f>IF(P135="관급자재대", L135, 0)</f>
        <v>0</v>
      </c>
      <c r="AC135" s="64">
        <f>IF(P135="고철대공제", L135, 0)</f>
        <v>0</v>
      </c>
      <c r="AD135" s="64">
        <f>IF(P135="사용자항목2", L135, 0)</f>
        <v>0</v>
      </c>
      <c r="AE135" s="64">
        <f>IF(P135="사용자항목3", L135, 0)</f>
        <v>0</v>
      </c>
      <c r="AF135" s="64">
        <f>IF(P135="도급자관급자재대", L135, 0)</f>
        <v>0</v>
      </c>
      <c r="AG135" s="64">
        <f>IF(P135="관급자관급자재대", L135, 0)</f>
        <v>0</v>
      </c>
      <c r="AH135" s="64">
        <f>IF(P135="재해예방기술지도", L135, 0)</f>
        <v>0</v>
      </c>
      <c r="AI135" s="64">
        <f>IF(P135="사용자항목7", L135, 0)</f>
        <v>0</v>
      </c>
      <c r="AJ135" s="64">
        <f>IF(P135="사용자항목8", L135, 0)</f>
        <v>0</v>
      </c>
      <c r="AK135" s="64">
        <f>IF(P135="사용자항목9", L135, 0)</f>
        <v>0</v>
      </c>
      <c r="AL135" s="64">
        <f>IF(P135="사용자항목10", L135, 0)</f>
        <v>0</v>
      </c>
      <c r="AM135" s="64">
        <f>IF(P135="사용자항목11", L135, 0)</f>
        <v>0</v>
      </c>
      <c r="AN135" s="64">
        <f>IF(P135="사용자항목12", L135, 0)</f>
        <v>0</v>
      </c>
      <c r="AO135" s="64">
        <f>IF(P135="사용자항목13", L135, 0)</f>
        <v>0</v>
      </c>
      <c r="AP135" s="64">
        <f>IF(P135="사용자항목14", L135, 0)</f>
        <v>0</v>
      </c>
    </row>
    <row r="136" spans="1:45" s="64" customFormat="1" ht="23.1" customHeight="1">
      <c r="A136" s="67"/>
      <c r="B136" s="67"/>
      <c r="C136" s="60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1:45" s="64" customFormat="1" ht="23.1" customHeight="1">
      <c r="A137" s="67"/>
      <c r="B137" s="67"/>
      <c r="C137" s="60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1:45" s="64" customFormat="1" ht="23.1" customHeight="1">
      <c r="A138" s="67"/>
      <c r="B138" s="67"/>
      <c r="C138" s="60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1:45" s="64" customFormat="1" ht="23.1" customHeight="1">
      <c r="A139" s="67"/>
      <c r="B139" s="67"/>
      <c r="C139" s="60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1:45" s="64" customFormat="1" ht="23.1" customHeight="1">
      <c r="A140" s="67"/>
      <c r="B140" s="67"/>
      <c r="C140" s="60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45" s="64" customFormat="1" ht="23.1" customHeight="1">
      <c r="A141" s="67"/>
      <c r="B141" s="67"/>
      <c r="C141" s="60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1:45" s="64" customFormat="1" ht="23.1" customHeight="1">
      <c r="A142" s="67"/>
      <c r="B142" s="67"/>
      <c r="C142" s="60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45" s="64" customFormat="1" ht="23.1" customHeight="1">
      <c r="A143" s="67"/>
      <c r="B143" s="67"/>
      <c r="C143" s="60"/>
      <c r="D143" s="66"/>
      <c r="E143" s="66"/>
      <c r="F143" s="66"/>
      <c r="G143" s="66"/>
      <c r="H143" s="66"/>
      <c r="I143" s="66"/>
      <c r="J143" s="66"/>
      <c r="K143" s="66"/>
      <c r="L143" s="66"/>
      <c r="M143" s="66"/>
    </row>
    <row r="144" spans="1:45" s="64" customFormat="1" ht="23.1" customHeight="1">
      <c r="A144" s="67"/>
      <c r="B144" s="67"/>
      <c r="C144" s="60"/>
      <c r="D144" s="66"/>
      <c r="E144" s="66"/>
      <c r="F144" s="66"/>
      <c r="G144" s="66"/>
      <c r="H144" s="66"/>
      <c r="I144" s="66"/>
      <c r="J144" s="66"/>
      <c r="K144" s="66"/>
      <c r="L144" s="66"/>
      <c r="M144" s="66"/>
    </row>
    <row r="145" spans="1:45" s="64" customFormat="1" ht="23.1" customHeight="1">
      <c r="A145" s="67"/>
      <c r="B145" s="67"/>
      <c r="C145" s="60"/>
      <c r="D145" s="66"/>
      <c r="E145" s="66"/>
      <c r="F145" s="66"/>
      <c r="G145" s="66"/>
      <c r="H145" s="66"/>
      <c r="I145" s="66"/>
      <c r="J145" s="66"/>
      <c r="K145" s="66"/>
      <c r="L145" s="66"/>
      <c r="M145" s="66"/>
    </row>
    <row r="146" spans="1:45" s="64" customFormat="1" ht="23.1" customHeight="1">
      <c r="A146" s="67"/>
      <c r="B146" s="67"/>
      <c r="C146" s="60"/>
      <c r="D146" s="66"/>
      <c r="E146" s="66"/>
      <c r="F146" s="66"/>
      <c r="G146" s="66"/>
      <c r="H146" s="66"/>
      <c r="I146" s="66"/>
      <c r="J146" s="66"/>
      <c r="K146" s="66"/>
      <c r="L146" s="66"/>
      <c r="M146" s="66"/>
    </row>
    <row r="147" spans="1:45" s="64" customFormat="1" ht="23.1" customHeight="1">
      <c r="A147" s="67"/>
      <c r="B147" s="67"/>
      <c r="C147" s="60"/>
      <c r="D147" s="66"/>
      <c r="E147" s="66"/>
      <c r="F147" s="66"/>
      <c r="G147" s="66"/>
      <c r="H147" s="66"/>
      <c r="I147" s="66"/>
      <c r="J147" s="66"/>
      <c r="K147" s="66"/>
      <c r="L147" s="66"/>
      <c r="M147" s="66"/>
    </row>
    <row r="148" spans="1:45" s="64" customFormat="1" ht="23.1" customHeight="1">
      <c r="A148" s="57" t="s">
        <v>77</v>
      </c>
      <c r="B148" s="68"/>
      <c r="C148" s="58"/>
      <c r="D148" s="54"/>
      <c r="E148" s="54"/>
      <c r="F148" s="54">
        <f>ROUNDDOWN(SUMIF(Q134:Q147, "1", F134:F147), 0)</f>
        <v>0</v>
      </c>
      <c r="G148" s="54"/>
      <c r="H148" s="54">
        <f>ROUNDDOWN(SUMIF(Q134:Q147, "1", H134:H147), 0)</f>
        <v>0</v>
      </c>
      <c r="I148" s="54"/>
      <c r="J148" s="54">
        <f>ROUNDDOWN(SUMIF(Q134:Q147, "1", J134:J147), 0)</f>
        <v>0</v>
      </c>
      <c r="K148" s="54"/>
      <c r="L148" s="54">
        <f>F148+H148+J148</f>
        <v>0</v>
      </c>
      <c r="M148" s="54"/>
      <c r="R148" s="64">
        <f t="shared" ref="R148:AS148" si="99">ROUNDDOWN(SUM(R134:R135), 0)</f>
        <v>0</v>
      </c>
      <c r="S148" s="64">
        <f t="shared" si="99"/>
        <v>0</v>
      </c>
      <c r="T148" s="64">
        <f t="shared" si="99"/>
        <v>0</v>
      </c>
      <c r="U148" s="64">
        <f t="shared" si="99"/>
        <v>0</v>
      </c>
      <c r="V148" s="64">
        <f t="shared" si="99"/>
        <v>0</v>
      </c>
      <c r="W148" s="64">
        <f t="shared" si="99"/>
        <v>0</v>
      </c>
      <c r="X148" s="64">
        <f t="shared" si="99"/>
        <v>0</v>
      </c>
      <c r="Y148" s="64">
        <f t="shared" si="99"/>
        <v>0</v>
      </c>
      <c r="Z148" s="64">
        <f t="shared" si="99"/>
        <v>0</v>
      </c>
      <c r="AA148" s="64">
        <f t="shared" si="99"/>
        <v>0</v>
      </c>
      <c r="AB148" s="64">
        <f t="shared" si="99"/>
        <v>0</v>
      </c>
      <c r="AC148" s="64">
        <f t="shared" si="99"/>
        <v>0</v>
      </c>
      <c r="AD148" s="64">
        <f t="shared" si="99"/>
        <v>0</v>
      </c>
      <c r="AE148" s="64">
        <f t="shared" si="99"/>
        <v>0</v>
      </c>
      <c r="AF148" s="64">
        <f t="shared" si="99"/>
        <v>0</v>
      </c>
      <c r="AG148" s="64">
        <f t="shared" si="99"/>
        <v>0</v>
      </c>
      <c r="AH148" s="64">
        <f t="shared" si="99"/>
        <v>0</v>
      </c>
      <c r="AI148" s="64">
        <f t="shared" si="99"/>
        <v>0</v>
      </c>
      <c r="AJ148" s="64">
        <f t="shared" si="99"/>
        <v>0</v>
      </c>
      <c r="AK148" s="64">
        <f t="shared" si="99"/>
        <v>0</v>
      </c>
      <c r="AL148" s="64">
        <f t="shared" si="99"/>
        <v>0</v>
      </c>
      <c r="AM148" s="64">
        <f t="shared" si="99"/>
        <v>0</v>
      </c>
      <c r="AN148" s="64">
        <f t="shared" si="99"/>
        <v>0</v>
      </c>
      <c r="AO148" s="64">
        <f t="shared" si="99"/>
        <v>0</v>
      </c>
      <c r="AP148" s="64">
        <f t="shared" si="99"/>
        <v>0</v>
      </c>
      <c r="AQ148" s="64">
        <f t="shared" si="99"/>
        <v>0</v>
      </c>
      <c r="AR148" s="64">
        <f t="shared" si="99"/>
        <v>0</v>
      </c>
      <c r="AS148" s="64">
        <f t="shared" si="99"/>
        <v>0</v>
      </c>
    </row>
    <row r="149" spans="1:45" s="64" customFormat="1" ht="15.95" customHeight="1">
      <c r="A149" s="69"/>
      <c r="B149" s="69"/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1:45" s="64" customFormat="1" ht="15.95" customHeight="1">
      <c r="A150" s="69"/>
      <c r="B150" s="69"/>
      <c r="C150" s="70"/>
      <c r="D150" s="71"/>
      <c r="E150" s="71"/>
      <c r="F150" s="71"/>
      <c r="G150" s="71"/>
      <c r="H150" s="71"/>
      <c r="I150" s="71"/>
      <c r="J150" s="71"/>
      <c r="K150" s="71"/>
      <c r="L150" s="71"/>
      <c r="M150" s="71"/>
    </row>
    <row r="151" spans="1:45" s="64" customFormat="1" ht="15.95" customHeight="1">
      <c r="A151" s="69"/>
      <c r="B151" s="69"/>
      <c r="C151" s="70"/>
      <c r="D151" s="71"/>
      <c r="E151" s="71"/>
      <c r="F151" s="71"/>
      <c r="G151" s="71"/>
      <c r="H151" s="71"/>
      <c r="I151" s="71"/>
      <c r="J151" s="71"/>
      <c r="K151" s="71"/>
      <c r="L151" s="71"/>
      <c r="M151" s="71"/>
    </row>
    <row r="152" spans="1:45" s="64" customFormat="1" ht="15.95" customHeight="1">
      <c r="A152" s="69"/>
      <c r="B152" s="69"/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M152" s="71"/>
    </row>
    <row r="153" spans="1:45" s="64" customFormat="1" ht="15.95" customHeight="1">
      <c r="A153" s="69"/>
      <c r="B153" s="69"/>
      <c r="C153" s="70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1:45" s="64" customFormat="1" ht="15.95" customHeight="1">
      <c r="A154" s="69"/>
      <c r="B154" s="69"/>
      <c r="C154" s="70"/>
      <c r="D154" s="71"/>
      <c r="E154" s="71"/>
      <c r="F154" s="71"/>
      <c r="G154" s="71"/>
      <c r="H154" s="71"/>
      <c r="I154" s="71"/>
      <c r="J154" s="71"/>
      <c r="K154" s="71"/>
      <c r="L154" s="71"/>
      <c r="M154" s="71"/>
    </row>
    <row r="155" spans="1:45" s="64" customFormat="1" ht="15.95" customHeight="1">
      <c r="A155" s="69"/>
      <c r="B155" s="69"/>
      <c r="C155" s="70"/>
      <c r="D155" s="71"/>
      <c r="E155" s="71"/>
      <c r="F155" s="71"/>
      <c r="G155" s="71"/>
      <c r="H155" s="71"/>
      <c r="I155" s="71"/>
      <c r="J155" s="71"/>
      <c r="K155" s="71"/>
      <c r="L155" s="71"/>
      <c r="M155" s="71"/>
    </row>
    <row r="156" spans="1:45" s="64" customFormat="1" ht="15.95" customHeight="1">
      <c r="A156" s="69"/>
      <c r="B156" s="69"/>
      <c r="C156" s="70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  <row r="157" spans="1:45" s="64" customFormat="1" ht="15.95" customHeight="1">
      <c r="A157" s="69"/>
      <c r="B157" s="69"/>
      <c r="C157" s="70"/>
      <c r="D157" s="71"/>
      <c r="E157" s="71"/>
      <c r="F157" s="71"/>
      <c r="G157" s="71"/>
      <c r="H157" s="71"/>
      <c r="I157" s="71"/>
      <c r="J157" s="71"/>
      <c r="K157" s="71"/>
      <c r="L157" s="71"/>
      <c r="M157" s="71"/>
    </row>
    <row r="158" spans="1:45" s="64" customFormat="1" ht="15.95" customHeight="1">
      <c r="A158" s="69"/>
      <c r="B158" s="69"/>
      <c r="C158" s="70"/>
      <c r="D158" s="71"/>
      <c r="E158" s="71"/>
      <c r="F158" s="71"/>
      <c r="G158" s="71"/>
      <c r="H158" s="71"/>
      <c r="I158" s="71"/>
      <c r="J158" s="71"/>
      <c r="K158" s="71"/>
      <c r="L158" s="71"/>
      <c r="M158" s="71"/>
    </row>
    <row r="159" spans="1:45" s="64" customFormat="1" ht="15.95" customHeight="1">
      <c r="A159" s="69"/>
      <c r="B159" s="69"/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</row>
    <row r="160" spans="1:45" s="64" customFormat="1" ht="15.95" customHeight="1">
      <c r="A160" s="69"/>
      <c r="B160" s="69"/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</row>
    <row r="161" spans="1:13" s="64" customFormat="1" ht="15.95" customHeight="1">
      <c r="A161" s="69"/>
      <c r="B161" s="69"/>
      <c r="C161" s="70"/>
      <c r="D161" s="71"/>
      <c r="E161" s="71"/>
      <c r="F161" s="71"/>
      <c r="G161" s="71"/>
      <c r="H161" s="71"/>
      <c r="I161" s="71"/>
      <c r="J161" s="71"/>
      <c r="K161" s="71"/>
      <c r="L161" s="71"/>
      <c r="M161" s="71"/>
    </row>
    <row r="162" spans="1:13" s="64" customFormat="1" ht="15.95" customHeight="1">
      <c r="A162" s="69"/>
      <c r="B162" s="69"/>
      <c r="C162" s="70"/>
      <c r="D162" s="71"/>
      <c r="E162" s="71"/>
      <c r="F162" s="71"/>
      <c r="G162" s="71"/>
      <c r="H162" s="71"/>
      <c r="I162" s="71"/>
      <c r="J162" s="71"/>
      <c r="K162" s="71"/>
      <c r="L162" s="71"/>
      <c r="M162" s="71"/>
    </row>
    <row r="163" spans="1:13" s="64" customFormat="1" ht="15.95" customHeight="1">
      <c r="A163" s="69"/>
      <c r="B163" s="69"/>
      <c r="C163" s="70"/>
      <c r="D163" s="71"/>
      <c r="E163" s="71"/>
      <c r="F163" s="71"/>
      <c r="G163" s="71"/>
      <c r="H163" s="71"/>
      <c r="I163" s="71"/>
      <c r="J163" s="71"/>
      <c r="K163" s="71"/>
      <c r="L163" s="71"/>
      <c r="M163" s="71"/>
    </row>
    <row r="164" spans="1:13" s="64" customFormat="1" ht="15.95" customHeight="1">
      <c r="A164" s="69"/>
      <c r="B164" s="69"/>
      <c r="C164" s="70"/>
      <c r="D164" s="71"/>
      <c r="E164" s="71"/>
      <c r="F164" s="71"/>
      <c r="G164" s="71"/>
      <c r="H164" s="71"/>
      <c r="I164" s="71"/>
      <c r="J164" s="71"/>
      <c r="K164" s="71"/>
      <c r="L164" s="71"/>
      <c r="M164" s="71"/>
    </row>
    <row r="165" spans="1:13" s="64" customFormat="1" ht="15.95" customHeight="1">
      <c r="A165" s="69"/>
      <c r="B165" s="69"/>
      <c r="C165" s="70"/>
      <c r="D165" s="71"/>
      <c r="E165" s="71"/>
      <c r="F165" s="71"/>
      <c r="G165" s="71"/>
      <c r="H165" s="71"/>
      <c r="I165" s="71"/>
      <c r="J165" s="71"/>
      <c r="K165" s="71"/>
      <c r="L165" s="71"/>
      <c r="M165" s="71"/>
    </row>
    <row r="166" spans="1:13" s="64" customFormat="1" ht="15.95" customHeight="1">
      <c r="A166" s="69"/>
      <c r="B166" s="69"/>
      <c r="C166" s="70"/>
      <c r="D166" s="71"/>
      <c r="E166" s="71"/>
      <c r="F166" s="71"/>
      <c r="G166" s="71"/>
      <c r="H166" s="71"/>
      <c r="I166" s="71"/>
      <c r="J166" s="71"/>
      <c r="K166" s="71"/>
      <c r="L166" s="71"/>
      <c r="M166" s="71"/>
    </row>
    <row r="167" spans="1:13" s="64" customFormat="1" ht="15.95" customHeight="1">
      <c r="A167" s="69"/>
      <c r="B167" s="69"/>
      <c r="C167" s="70"/>
      <c r="D167" s="71"/>
      <c r="E167" s="71"/>
      <c r="F167" s="71"/>
      <c r="G167" s="71"/>
      <c r="H167" s="71"/>
      <c r="I167" s="71"/>
      <c r="J167" s="71"/>
      <c r="K167" s="71"/>
      <c r="L167" s="71"/>
      <c r="M167" s="71"/>
    </row>
    <row r="168" spans="1:13" s="64" customFormat="1" ht="15.95" customHeight="1">
      <c r="A168" s="69"/>
      <c r="B168" s="69"/>
      <c r="C168" s="70"/>
      <c r="D168" s="71"/>
      <c r="E168" s="71"/>
      <c r="F168" s="71"/>
      <c r="G168" s="71"/>
      <c r="H168" s="71"/>
      <c r="I168" s="71"/>
      <c r="J168" s="71"/>
      <c r="K168" s="71"/>
      <c r="L168" s="71"/>
      <c r="M168" s="71"/>
    </row>
    <row r="169" spans="1:13" s="64" customFormat="1" ht="15.95" customHeight="1">
      <c r="A169" s="69"/>
      <c r="B169" s="69"/>
      <c r="C169" s="70"/>
      <c r="D169" s="71"/>
      <c r="E169" s="71"/>
      <c r="F169" s="71"/>
      <c r="G169" s="71"/>
      <c r="H169" s="71"/>
      <c r="I169" s="71"/>
      <c r="J169" s="71"/>
      <c r="K169" s="71"/>
      <c r="L169" s="71"/>
      <c r="M169" s="71"/>
    </row>
    <row r="170" spans="1:13" s="64" customFormat="1" ht="15.95" customHeight="1">
      <c r="A170" s="69"/>
      <c r="B170" s="69"/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</row>
    <row r="171" spans="1:13" s="64" customFormat="1" ht="15.95" customHeight="1">
      <c r="A171" s="69"/>
      <c r="B171" s="69"/>
      <c r="C171" s="70"/>
      <c r="D171" s="71"/>
      <c r="E171" s="71"/>
      <c r="F171" s="71"/>
      <c r="G171" s="71"/>
      <c r="H171" s="71"/>
      <c r="I171" s="71"/>
      <c r="J171" s="71"/>
      <c r="K171" s="71"/>
      <c r="L171" s="71"/>
      <c r="M171" s="71"/>
    </row>
    <row r="172" spans="1:13" s="64" customFormat="1" ht="15.95" customHeight="1">
      <c r="A172" s="69"/>
      <c r="B172" s="69"/>
      <c r="C172" s="70"/>
      <c r="D172" s="71"/>
      <c r="E172" s="71"/>
      <c r="F172" s="71"/>
      <c r="G172" s="71"/>
      <c r="H172" s="71"/>
      <c r="I172" s="71"/>
      <c r="J172" s="71"/>
      <c r="K172" s="71"/>
      <c r="L172" s="71"/>
      <c r="M172" s="71"/>
    </row>
    <row r="173" spans="1:13" s="64" customFormat="1" ht="15.95" customHeight="1">
      <c r="A173" s="69"/>
      <c r="B173" s="69"/>
      <c r="C173" s="70"/>
      <c r="D173" s="71"/>
      <c r="E173" s="71"/>
      <c r="F173" s="71"/>
      <c r="G173" s="71"/>
      <c r="H173" s="71"/>
      <c r="I173" s="71"/>
      <c r="J173" s="71"/>
      <c r="K173" s="71"/>
      <c r="L173" s="71"/>
      <c r="M173" s="71"/>
    </row>
    <row r="174" spans="1:13" s="64" customFormat="1" ht="15.95" customHeight="1">
      <c r="A174" s="69"/>
      <c r="B174" s="69"/>
      <c r="C174" s="70"/>
      <c r="D174" s="71"/>
      <c r="E174" s="71"/>
      <c r="F174" s="71"/>
      <c r="G174" s="71"/>
      <c r="H174" s="71"/>
      <c r="I174" s="71"/>
      <c r="J174" s="71"/>
      <c r="K174" s="71"/>
      <c r="L174" s="71"/>
      <c r="M174" s="71"/>
    </row>
    <row r="175" spans="1:13" s="64" customFormat="1" ht="15.95" customHeight="1">
      <c r="A175" s="69"/>
      <c r="B175" s="69"/>
      <c r="C175" s="70"/>
      <c r="D175" s="71"/>
      <c r="E175" s="71"/>
      <c r="F175" s="71"/>
      <c r="G175" s="71"/>
      <c r="H175" s="71"/>
      <c r="I175" s="71"/>
      <c r="J175" s="71"/>
      <c r="K175" s="71"/>
      <c r="L175" s="71"/>
      <c r="M175" s="71"/>
    </row>
    <row r="176" spans="1:13" s="64" customFormat="1" ht="15.95" customHeight="1">
      <c r="A176" s="69"/>
      <c r="B176" s="69"/>
      <c r="C176" s="70"/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7" spans="1:13" s="64" customFormat="1" ht="15.95" customHeight="1">
      <c r="A177" s="69"/>
      <c r="B177" s="69"/>
      <c r="C177" s="70"/>
      <c r="D177" s="71"/>
      <c r="E177" s="71"/>
      <c r="F177" s="71"/>
      <c r="G177" s="71"/>
      <c r="H177" s="71"/>
      <c r="I177" s="71"/>
      <c r="J177" s="71"/>
      <c r="K177" s="71"/>
      <c r="L177" s="71"/>
      <c r="M177" s="71"/>
    </row>
    <row r="178" spans="1:13" s="64" customFormat="1" ht="15.95" customHeight="1">
      <c r="A178" s="69"/>
      <c r="B178" s="69"/>
      <c r="C178" s="70"/>
      <c r="D178" s="71"/>
      <c r="E178" s="71"/>
      <c r="F178" s="71"/>
      <c r="G178" s="71"/>
      <c r="H178" s="71"/>
      <c r="I178" s="71"/>
      <c r="J178" s="71"/>
      <c r="K178" s="71"/>
      <c r="L178" s="71"/>
      <c r="M178" s="71"/>
    </row>
    <row r="179" spans="1:13" s="64" customFormat="1" ht="15.95" customHeight="1">
      <c r="A179" s="69"/>
      <c r="B179" s="69"/>
      <c r="C179" s="70"/>
      <c r="D179" s="71"/>
      <c r="E179" s="71"/>
      <c r="F179" s="71"/>
      <c r="G179" s="71"/>
      <c r="H179" s="71"/>
      <c r="I179" s="71"/>
      <c r="J179" s="71"/>
      <c r="K179" s="71"/>
      <c r="L179" s="71"/>
      <c r="M179" s="71"/>
    </row>
    <row r="180" spans="1:13" s="64" customFormat="1" ht="15.95" customHeight="1">
      <c r="A180" s="69"/>
      <c r="B180" s="69"/>
      <c r="C180" s="70"/>
      <c r="D180" s="71"/>
      <c r="E180" s="71"/>
      <c r="F180" s="71"/>
      <c r="G180" s="71"/>
      <c r="H180" s="71"/>
      <c r="I180" s="71"/>
      <c r="J180" s="71"/>
      <c r="K180" s="71"/>
      <c r="L180" s="71"/>
      <c r="M180" s="71"/>
    </row>
    <row r="181" spans="1:13" s="64" customFormat="1" ht="15.95" customHeight="1">
      <c r="A181" s="69"/>
      <c r="B181" s="69"/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</row>
    <row r="182" spans="1:13" s="64" customFormat="1" ht="15.95" customHeight="1">
      <c r="A182" s="69"/>
      <c r="B182" s="69"/>
      <c r="C182" s="70"/>
      <c r="D182" s="71"/>
      <c r="E182" s="71"/>
      <c r="F182" s="71"/>
      <c r="G182" s="71"/>
      <c r="H182" s="71"/>
      <c r="I182" s="71"/>
      <c r="J182" s="71"/>
      <c r="K182" s="71"/>
      <c r="L182" s="71"/>
      <c r="M182" s="71"/>
    </row>
    <row r="183" spans="1:13" s="64" customFormat="1" ht="15.95" customHeight="1">
      <c r="A183" s="69"/>
      <c r="B183" s="69"/>
      <c r="C183" s="70"/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1:13" s="64" customFormat="1" ht="15.95" customHeight="1">
      <c r="A184" s="69"/>
      <c r="B184" s="69"/>
      <c r="C184" s="70"/>
      <c r="D184" s="71"/>
      <c r="E184" s="71"/>
      <c r="F184" s="71"/>
      <c r="G184" s="71"/>
      <c r="H184" s="71"/>
      <c r="I184" s="71"/>
      <c r="J184" s="71"/>
      <c r="K184" s="71"/>
      <c r="L184" s="71"/>
      <c r="M184" s="71"/>
    </row>
    <row r="185" spans="1:13" s="64" customFormat="1" ht="15.95" customHeight="1">
      <c r="A185" s="69"/>
      <c r="B185" s="69"/>
      <c r="C185" s="70"/>
      <c r="D185" s="71"/>
      <c r="E185" s="71"/>
      <c r="F185" s="71"/>
      <c r="G185" s="71"/>
      <c r="H185" s="71"/>
      <c r="I185" s="71"/>
      <c r="J185" s="71"/>
      <c r="K185" s="71"/>
      <c r="L185" s="71"/>
      <c r="M185" s="71"/>
    </row>
    <row r="186" spans="1:13" s="64" customFormat="1" ht="15.95" customHeight="1">
      <c r="A186" s="69"/>
      <c r="B186" s="69"/>
      <c r="C186" s="70"/>
      <c r="D186" s="71"/>
      <c r="E186" s="71"/>
      <c r="F186" s="71"/>
      <c r="G186" s="71"/>
      <c r="H186" s="71"/>
      <c r="I186" s="71"/>
      <c r="J186" s="71"/>
      <c r="K186" s="71"/>
      <c r="L186" s="71"/>
      <c r="M186" s="71"/>
    </row>
    <row r="187" spans="1:13" s="64" customFormat="1" ht="15.95" customHeight="1">
      <c r="A187" s="69"/>
      <c r="B187" s="69"/>
      <c r="C187" s="70"/>
      <c r="D187" s="71"/>
      <c r="E187" s="71"/>
      <c r="F187" s="71"/>
      <c r="G187" s="71"/>
      <c r="H187" s="71"/>
      <c r="I187" s="71"/>
      <c r="J187" s="71"/>
      <c r="K187" s="71"/>
      <c r="L187" s="71"/>
      <c r="M187" s="71"/>
    </row>
    <row r="188" spans="1:13" s="64" customFormat="1" ht="15.95" customHeight="1">
      <c r="A188" s="69"/>
      <c r="B188" s="69"/>
      <c r="C188" s="70"/>
      <c r="D188" s="71"/>
      <c r="E188" s="71"/>
      <c r="F188" s="71"/>
      <c r="G188" s="71"/>
      <c r="H188" s="71"/>
      <c r="I188" s="71"/>
      <c r="J188" s="71"/>
      <c r="K188" s="71"/>
      <c r="L188" s="71"/>
      <c r="M188" s="71"/>
    </row>
    <row r="189" spans="1:13" s="64" customFormat="1" ht="15.95" customHeight="1">
      <c r="A189" s="69"/>
      <c r="B189" s="69"/>
      <c r="C189" s="70"/>
      <c r="D189" s="71"/>
      <c r="E189" s="71"/>
      <c r="F189" s="71"/>
      <c r="G189" s="71"/>
      <c r="H189" s="71"/>
      <c r="I189" s="71"/>
      <c r="J189" s="71"/>
      <c r="K189" s="71"/>
      <c r="L189" s="71"/>
      <c r="M189" s="71"/>
    </row>
    <row r="190" spans="1:13" s="64" customFormat="1" ht="15.95" customHeight="1">
      <c r="A190" s="69"/>
      <c r="B190" s="69"/>
      <c r="C190" s="70"/>
      <c r="D190" s="71"/>
      <c r="E190" s="71"/>
      <c r="F190" s="71"/>
      <c r="G190" s="71"/>
      <c r="H190" s="71"/>
      <c r="I190" s="71"/>
      <c r="J190" s="71"/>
      <c r="K190" s="71"/>
      <c r="L190" s="71"/>
      <c r="M190" s="71"/>
    </row>
    <row r="191" spans="1:13" s="64" customFormat="1" ht="15.95" customHeight="1">
      <c r="A191" s="69"/>
      <c r="B191" s="69"/>
      <c r="C191" s="70"/>
      <c r="D191" s="71"/>
      <c r="E191" s="71"/>
      <c r="F191" s="71"/>
      <c r="G191" s="71"/>
      <c r="H191" s="71"/>
      <c r="I191" s="71"/>
      <c r="J191" s="71"/>
      <c r="K191" s="71"/>
      <c r="L191" s="71"/>
      <c r="M191" s="71"/>
    </row>
    <row r="192" spans="1:13" s="64" customFormat="1" ht="15.95" customHeight="1">
      <c r="A192" s="69"/>
      <c r="B192" s="69"/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</row>
    <row r="193" spans="1:13" s="64" customFormat="1" ht="15.95" customHeight="1">
      <c r="A193" s="69"/>
      <c r="B193" s="69"/>
      <c r="C193" s="70"/>
      <c r="D193" s="71"/>
      <c r="E193" s="71"/>
      <c r="F193" s="71"/>
      <c r="G193" s="71"/>
      <c r="H193" s="71"/>
      <c r="I193" s="71"/>
      <c r="J193" s="71"/>
      <c r="K193" s="71"/>
      <c r="L193" s="71"/>
      <c r="M193" s="71"/>
    </row>
    <row r="194" spans="1:13" s="64" customFormat="1" ht="15.95" customHeight="1">
      <c r="A194" s="69"/>
      <c r="B194" s="69"/>
      <c r="C194" s="70"/>
      <c r="D194" s="71"/>
      <c r="E194" s="71"/>
      <c r="F194" s="71"/>
      <c r="G194" s="71"/>
      <c r="H194" s="71"/>
      <c r="I194" s="71"/>
      <c r="J194" s="71"/>
      <c r="K194" s="71"/>
      <c r="L194" s="71"/>
      <c r="M194" s="71"/>
    </row>
    <row r="195" spans="1:13" s="64" customFormat="1" ht="15.95" customHeight="1">
      <c r="A195" s="69"/>
      <c r="B195" s="69"/>
      <c r="C195" s="70"/>
      <c r="D195" s="71"/>
      <c r="E195" s="71"/>
      <c r="F195" s="71"/>
      <c r="G195" s="71"/>
      <c r="H195" s="71"/>
      <c r="I195" s="71"/>
      <c r="J195" s="71"/>
      <c r="K195" s="71"/>
      <c r="L195" s="71"/>
      <c r="M195" s="71"/>
    </row>
    <row r="196" spans="1:13" s="64" customFormat="1" ht="15.95" customHeight="1">
      <c r="A196" s="69"/>
      <c r="B196" s="69"/>
      <c r="C196" s="70"/>
      <c r="D196" s="71"/>
      <c r="E196" s="71"/>
      <c r="F196" s="71"/>
      <c r="G196" s="71"/>
      <c r="H196" s="71"/>
      <c r="I196" s="71"/>
      <c r="J196" s="71"/>
      <c r="K196" s="71"/>
      <c r="L196" s="71"/>
      <c r="M196" s="71"/>
    </row>
    <row r="197" spans="1:13" s="64" customFormat="1" ht="15.95" customHeight="1">
      <c r="A197" s="69"/>
      <c r="B197" s="69"/>
      <c r="C197" s="70"/>
      <c r="D197" s="71"/>
      <c r="E197" s="71"/>
      <c r="F197" s="71"/>
      <c r="G197" s="71"/>
      <c r="H197" s="71"/>
      <c r="I197" s="71"/>
      <c r="J197" s="71"/>
      <c r="K197" s="71"/>
      <c r="L197" s="71"/>
      <c r="M197" s="71"/>
    </row>
    <row r="198" spans="1:13" s="64" customFormat="1" ht="15.95" customHeight="1">
      <c r="A198" s="69"/>
      <c r="B198" s="69"/>
      <c r="C198" s="70"/>
      <c r="D198" s="71"/>
      <c r="E198" s="71"/>
      <c r="F198" s="71"/>
      <c r="G198" s="71"/>
      <c r="H198" s="71"/>
      <c r="I198" s="71"/>
      <c r="J198" s="71"/>
      <c r="K198" s="71"/>
      <c r="L198" s="71"/>
      <c r="M198" s="71"/>
    </row>
    <row r="199" spans="1:13" s="64" customFormat="1" ht="15.95" customHeight="1">
      <c r="A199" s="69"/>
      <c r="B199" s="69"/>
      <c r="C199" s="70"/>
      <c r="D199" s="71"/>
      <c r="E199" s="71"/>
      <c r="F199" s="71"/>
      <c r="G199" s="71"/>
      <c r="H199" s="71"/>
      <c r="I199" s="71"/>
      <c r="J199" s="71"/>
      <c r="K199" s="71"/>
      <c r="L199" s="71"/>
      <c r="M199" s="71"/>
    </row>
    <row r="200" spans="1:13" s="64" customFormat="1" ht="15.95" customHeight="1">
      <c r="A200" s="69"/>
      <c r="B200" s="69"/>
      <c r="C200" s="70"/>
      <c r="D200" s="71"/>
      <c r="E200" s="71"/>
      <c r="F200" s="71"/>
      <c r="G200" s="71"/>
      <c r="H200" s="71"/>
      <c r="I200" s="71"/>
      <c r="J200" s="71"/>
      <c r="K200" s="71"/>
      <c r="L200" s="71"/>
      <c r="M200" s="71"/>
    </row>
    <row r="201" spans="1:13" s="64" customFormat="1" ht="15.95" customHeight="1">
      <c r="A201" s="69"/>
      <c r="B201" s="69"/>
      <c r="C201" s="70"/>
      <c r="D201" s="71"/>
      <c r="E201" s="71"/>
      <c r="F201" s="71"/>
      <c r="G201" s="71"/>
      <c r="H201" s="71"/>
      <c r="I201" s="71"/>
      <c r="J201" s="71"/>
      <c r="K201" s="71"/>
      <c r="L201" s="71"/>
      <c r="M201" s="71"/>
    </row>
    <row r="202" spans="1:13" s="64" customFormat="1" ht="15.95" customHeight="1">
      <c r="A202" s="69"/>
      <c r="B202" s="69"/>
      <c r="C202" s="70"/>
      <c r="D202" s="71"/>
      <c r="E202" s="71"/>
      <c r="F202" s="71"/>
      <c r="G202" s="71"/>
      <c r="H202" s="71"/>
      <c r="I202" s="71"/>
      <c r="J202" s="71"/>
      <c r="K202" s="71"/>
      <c r="L202" s="71"/>
      <c r="M202" s="71"/>
    </row>
    <row r="203" spans="1:13" s="64" customFormat="1" ht="15.95" customHeight="1">
      <c r="A203" s="69"/>
      <c r="B203" s="69"/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</row>
    <row r="204" spans="1:13" s="64" customFormat="1" ht="15.95" customHeight="1">
      <c r="A204" s="69"/>
      <c r="B204" s="69"/>
      <c r="C204" s="70"/>
      <c r="D204" s="71"/>
      <c r="E204" s="71"/>
      <c r="F204" s="71"/>
      <c r="G204" s="71"/>
      <c r="H204" s="71"/>
      <c r="I204" s="71"/>
      <c r="J204" s="71"/>
      <c r="K204" s="71"/>
      <c r="L204" s="71"/>
      <c r="M204" s="71"/>
    </row>
    <row r="205" spans="1:13" s="64" customFormat="1" ht="15.95" customHeight="1">
      <c r="A205" s="69"/>
      <c r="B205" s="69"/>
      <c r="C205" s="70"/>
      <c r="D205" s="71"/>
      <c r="E205" s="71"/>
      <c r="F205" s="71"/>
      <c r="G205" s="71"/>
      <c r="H205" s="71"/>
      <c r="I205" s="71"/>
      <c r="J205" s="71"/>
      <c r="K205" s="71"/>
      <c r="L205" s="71"/>
      <c r="M205" s="71"/>
    </row>
    <row r="206" spans="1:13" s="64" customFormat="1" ht="15.95" customHeight="1">
      <c r="A206" s="69"/>
      <c r="B206" s="69"/>
      <c r="C206" s="70"/>
      <c r="D206" s="71"/>
      <c r="E206" s="71"/>
      <c r="F206" s="71"/>
      <c r="G206" s="71"/>
      <c r="H206" s="71"/>
      <c r="I206" s="71"/>
      <c r="J206" s="71"/>
      <c r="K206" s="71"/>
      <c r="L206" s="71"/>
      <c r="M206" s="71"/>
    </row>
    <row r="207" spans="1:13" s="64" customFormat="1" ht="15.95" customHeight="1">
      <c r="A207" s="69"/>
      <c r="B207" s="69"/>
      <c r="C207" s="70"/>
      <c r="D207" s="71"/>
      <c r="E207" s="71"/>
      <c r="F207" s="71"/>
      <c r="G207" s="71"/>
      <c r="H207" s="71"/>
      <c r="I207" s="71"/>
      <c r="J207" s="71"/>
      <c r="K207" s="71"/>
      <c r="L207" s="71"/>
      <c r="M207" s="71"/>
    </row>
    <row r="208" spans="1:13" s="64" customFormat="1" ht="15.95" customHeight="1">
      <c r="A208" s="69"/>
      <c r="B208" s="69"/>
      <c r="C208" s="70"/>
      <c r="D208" s="71"/>
      <c r="E208" s="71"/>
      <c r="F208" s="71"/>
      <c r="G208" s="71"/>
      <c r="H208" s="71"/>
      <c r="I208" s="71"/>
      <c r="J208" s="71"/>
      <c r="K208" s="71"/>
      <c r="L208" s="71"/>
      <c r="M208" s="71"/>
    </row>
    <row r="209" spans="1:13" s="64" customFormat="1" ht="15.95" customHeight="1">
      <c r="A209" s="69"/>
      <c r="B209" s="69"/>
      <c r="C209" s="70"/>
      <c r="D209" s="71"/>
      <c r="E209" s="71"/>
      <c r="F209" s="71"/>
      <c r="G209" s="71"/>
      <c r="H209" s="71"/>
      <c r="I209" s="71"/>
      <c r="J209" s="71"/>
      <c r="K209" s="71"/>
      <c r="L209" s="71"/>
      <c r="M209" s="71"/>
    </row>
    <row r="210" spans="1:13" s="64" customFormat="1" ht="15.95" customHeight="1">
      <c r="A210" s="69"/>
      <c r="B210" s="69"/>
      <c r="C210" s="70"/>
      <c r="D210" s="71"/>
      <c r="E210" s="71"/>
      <c r="F210" s="71"/>
      <c r="G210" s="71"/>
      <c r="H210" s="71"/>
      <c r="I210" s="71"/>
      <c r="J210" s="71"/>
      <c r="K210" s="71"/>
      <c r="L210" s="71"/>
      <c r="M210" s="71"/>
    </row>
    <row r="211" spans="1:13" s="64" customFormat="1" ht="15.95" customHeight="1">
      <c r="A211" s="69"/>
      <c r="B211" s="69"/>
      <c r="C211" s="70"/>
      <c r="D211" s="71"/>
      <c r="E211" s="71"/>
      <c r="F211" s="71"/>
      <c r="G211" s="71"/>
      <c r="H211" s="71"/>
      <c r="I211" s="71"/>
      <c r="J211" s="71"/>
      <c r="K211" s="71"/>
      <c r="L211" s="71"/>
      <c r="M211" s="71"/>
    </row>
    <row r="212" spans="1:13" s="64" customFormat="1" ht="15.95" customHeight="1">
      <c r="A212" s="69"/>
      <c r="B212" s="69"/>
      <c r="C212" s="70"/>
      <c r="D212" s="71"/>
      <c r="E212" s="71"/>
      <c r="F212" s="71"/>
      <c r="G212" s="71"/>
      <c r="H212" s="71"/>
      <c r="I212" s="71"/>
      <c r="J212" s="71"/>
      <c r="K212" s="71"/>
      <c r="L212" s="71"/>
      <c r="M212" s="71"/>
    </row>
    <row r="213" spans="1:13" s="64" customFormat="1" ht="15.95" customHeight="1">
      <c r="A213" s="69"/>
      <c r="B213" s="69"/>
      <c r="C213" s="70"/>
      <c r="D213" s="71"/>
      <c r="E213" s="71"/>
      <c r="F213" s="71"/>
      <c r="G213" s="71"/>
      <c r="H213" s="71"/>
      <c r="I213" s="71"/>
      <c r="J213" s="71"/>
      <c r="K213" s="71"/>
      <c r="L213" s="71"/>
      <c r="M213" s="71"/>
    </row>
    <row r="214" spans="1:13" s="64" customFormat="1" ht="15.95" customHeight="1">
      <c r="A214" s="69"/>
      <c r="B214" s="69"/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</row>
    <row r="215" spans="1:13" s="64" customFormat="1" ht="15.95" customHeight="1">
      <c r="A215" s="69"/>
      <c r="B215" s="69"/>
      <c r="C215" s="70"/>
      <c r="D215" s="71"/>
      <c r="E215" s="71"/>
      <c r="F215" s="71"/>
      <c r="G215" s="71"/>
      <c r="H215" s="71"/>
      <c r="I215" s="71"/>
      <c r="J215" s="71"/>
      <c r="K215" s="71"/>
      <c r="L215" s="71"/>
      <c r="M215" s="71"/>
    </row>
    <row r="216" spans="1:13" s="64" customFormat="1" ht="15.95" customHeight="1">
      <c r="A216" s="69"/>
      <c r="B216" s="69"/>
      <c r="C216" s="70"/>
      <c r="D216" s="71"/>
      <c r="E216" s="71"/>
      <c r="F216" s="71"/>
      <c r="G216" s="71"/>
      <c r="H216" s="71"/>
      <c r="I216" s="71"/>
      <c r="J216" s="71"/>
      <c r="K216" s="71"/>
      <c r="L216" s="71"/>
      <c r="M216" s="71"/>
    </row>
    <row r="217" spans="1:13" s="64" customFormat="1" ht="15.95" customHeight="1">
      <c r="A217" s="69"/>
      <c r="B217" s="69"/>
      <c r="C217" s="70"/>
      <c r="D217" s="71"/>
      <c r="E217" s="71"/>
      <c r="F217" s="71"/>
      <c r="G217" s="71"/>
      <c r="H217" s="71"/>
      <c r="I217" s="71"/>
      <c r="J217" s="71"/>
      <c r="K217" s="71"/>
      <c r="L217" s="71"/>
      <c r="M217" s="71"/>
    </row>
    <row r="218" spans="1:13" s="64" customFormat="1" ht="15.95" customHeight="1">
      <c r="A218" s="69"/>
      <c r="B218" s="69"/>
      <c r="C218" s="70"/>
      <c r="D218" s="71"/>
      <c r="E218" s="71"/>
      <c r="F218" s="71"/>
      <c r="G218" s="71"/>
      <c r="H218" s="71"/>
      <c r="I218" s="71"/>
      <c r="J218" s="71"/>
      <c r="K218" s="71"/>
      <c r="L218" s="71"/>
      <c r="M218" s="71"/>
    </row>
    <row r="219" spans="1:13" s="64" customFormat="1" ht="15.95" customHeight="1">
      <c r="A219" s="69"/>
      <c r="B219" s="69"/>
      <c r="C219" s="70"/>
      <c r="D219" s="71"/>
      <c r="E219" s="71"/>
      <c r="F219" s="71"/>
      <c r="G219" s="71"/>
      <c r="H219" s="71"/>
      <c r="I219" s="71"/>
      <c r="J219" s="71"/>
      <c r="K219" s="71"/>
      <c r="L219" s="71"/>
      <c r="M219" s="71"/>
    </row>
    <row r="220" spans="1:13" s="64" customFormat="1" ht="15.95" customHeight="1">
      <c r="A220" s="69"/>
      <c r="B220" s="69"/>
      <c r="C220" s="70"/>
      <c r="D220" s="71"/>
      <c r="E220" s="71"/>
      <c r="F220" s="71"/>
      <c r="G220" s="71"/>
      <c r="H220" s="71"/>
      <c r="I220" s="71"/>
      <c r="J220" s="71"/>
      <c r="K220" s="71"/>
      <c r="L220" s="71"/>
      <c r="M220" s="71"/>
    </row>
    <row r="221" spans="1:13" s="64" customFormat="1" ht="15.95" customHeight="1">
      <c r="A221" s="69"/>
      <c r="B221" s="69"/>
      <c r="C221" s="70"/>
      <c r="D221" s="71"/>
      <c r="E221" s="71"/>
      <c r="F221" s="71"/>
      <c r="G221" s="71"/>
      <c r="H221" s="71"/>
      <c r="I221" s="71"/>
      <c r="J221" s="71"/>
      <c r="K221" s="71"/>
      <c r="L221" s="71"/>
      <c r="M221" s="71"/>
    </row>
    <row r="222" spans="1:13" s="64" customFormat="1" ht="15.95" customHeight="1">
      <c r="A222" s="69"/>
      <c r="B222" s="69"/>
      <c r="C222" s="70"/>
      <c r="D222" s="71"/>
      <c r="E222" s="71"/>
      <c r="F222" s="71"/>
      <c r="G222" s="71"/>
      <c r="H222" s="71"/>
      <c r="I222" s="71"/>
      <c r="J222" s="71"/>
      <c r="K222" s="71"/>
      <c r="L222" s="71"/>
      <c r="M222" s="71"/>
    </row>
    <row r="223" spans="1:13" s="64" customFormat="1" ht="15.95" customHeight="1">
      <c r="A223" s="69"/>
      <c r="B223" s="69"/>
      <c r="C223" s="70"/>
      <c r="D223" s="71"/>
      <c r="E223" s="71"/>
      <c r="F223" s="71"/>
      <c r="G223" s="71"/>
      <c r="H223" s="71"/>
      <c r="I223" s="71"/>
      <c r="J223" s="71"/>
      <c r="K223" s="71"/>
      <c r="L223" s="71"/>
      <c r="M223" s="71"/>
    </row>
    <row r="224" spans="1:13" s="64" customFormat="1" ht="15.95" customHeight="1">
      <c r="A224" s="69"/>
      <c r="B224" s="69"/>
      <c r="C224" s="70"/>
      <c r="D224" s="71"/>
      <c r="E224" s="71"/>
      <c r="F224" s="71"/>
      <c r="G224" s="71"/>
      <c r="H224" s="71"/>
      <c r="I224" s="71"/>
      <c r="J224" s="71"/>
      <c r="K224" s="71"/>
      <c r="L224" s="71"/>
      <c r="M224" s="71"/>
    </row>
    <row r="225" spans="1:13" s="64" customFormat="1" ht="15.95" customHeight="1">
      <c r="A225" s="69"/>
      <c r="B225" s="69"/>
      <c r="C225" s="70"/>
      <c r="D225" s="71"/>
      <c r="E225" s="71"/>
      <c r="F225" s="71"/>
      <c r="G225" s="71"/>
      <c r="H225" s="71"/>
      <c r="I225" s="71"/>
      <c r="J225" s="71"/>
      <c r="K225" s="71"/>
      <c r="L225" s="71"/>
      <c r="M225" s="71"/>
    </row>
    <row r="226" spans="1:13" s="64" customFormat="1" ht="15.95" customHeight="1">
      <c r="A226" s="69"/>
      <c r="B226" s="69"/>
      <c r="C226" s="70"/>
      <c r="D226" s="71"/>
      <c r="E226" s="71"/>
      <c r="F226" s="71"/>
      <c r="G226" s="71"/>
      <c r="H226" s="71"/>
      <c r="I226" s="71"/>
      <c r="J226" s="71"/>
      <c r="K226" s="71"/>
      <c r="L226" s="71"/>
      <c r="M226" s="71"/>
    </row>
    <row r="227" spans="1:13" s="64" customFormat="1" ht="15.95" customHeight="1">
      <c r="A227" s="69"/>
      <c r="B227" s="69"/>
      <c r="C227" s="70"/>
      <c r="D227" s="71"/>
      <c r="E227" s="71"/>
      <c r="F227" s="71"/>
      <c r="G227" s="71"/>
      <c r="H227" s="71"/>
      <c r="I227" s="71"/>
      <c r="J227" s="71"/>
      <c r="K227" s="71"/>
      <c r="L227" s="71"/>
      <c r="M227" s="71"/>
    </row>
    <row r="228" spans="1:13" s="64" customFormat="1" ht="15.95" customHeight="1">
      <c r="A228" s="69"/>
      <c r="B228" s="69"/>
      <c r="C228" s="70"/>
      <c r="D228" s="71"/>
      <c r="E228" s="71"/>
      <c r="F228" s="71"/>
      <c r="G228" s="71"/>
      <c r="H228" s="71"/>
      <c r="I228" s="71"/>
      <c r="J228" s="71"/>
      <c r="K228" s="71"/>
      <c r="L228" s="71"/>
      <c r="M228" s="71"/>
    </row>
    <row r="229" spans="1:13" s="64" customFormat="1" ht="15.95" customHeight="1">
      <c r="A229" s="69"/>
      <c r="B229" s="69"/>
      <c r="C229" s="70"/>
      <c r="D229" s="71"/>
      <c r="E229" s="71"/>
      <c r="F229" s="71"/>
      <c r="G229" s="71"/>
      <c r="H229" s="71"/>
      <c r="I229" s="71"/>
      <c r="J229" s="71"/>
      <c r="K229" s="71"/>
      <c r="L229" s="71"/>
      <c r="M229" s="71"/>
    </row>
    <row r="230" spans="1:13" s="64" customFormat="1" ht="15.95" customHeight="1">
      <c r="A230" s="69"/>
      <c r="B230" s="69"/>
      <c r="C230" s="70"/>
      <c r="D230" s="71"/>
      <c r="E230" s="71"/>
      <c r="F230" s="71"/>
      <c r="G230" s="71"/>
      <c r="H230" s="71"/>
      <c r="I230" s="71"/>
      <c r="J230" s="71"/>
      <c r="K230" s="71"/>
      <c r="L230" s="71"/>
      <c r="M230" s="71"/>
    </row>
    <row r="231" spans="1:13" s="64" customFormat="1" ht="15.95" customHeight="1">
      <c r="A231" s="69"/>
      <c r="B231" s="69"/>
      <c r="C231" s="70"/>
      <c r="D231" s="71"/>
      <c r="E231" s="71"/>
      <c r="F231" s="71"/>
      <c r="G231" s="71"/>
      <c r="H231" s="71"/>
      <c r="I231" s="71"/>
      <c r="J231" s="71"/>
      <c r="K231" s="71"/>
      <c r="L231" s="71"/>
      <c r="M231" s="71"/>
    </row>
    <row r="232" spans="1:13" s="64" customFormat="1" ht="15.95" customHeight="1">
      <c r="A232" s="69"/>
      <c r="B232" s="69"/>
      <c r="C232" s="70"/>
      <c r="D232" s="71"/>
      <c r="E232" s="71"/>
      <c r="F232" s="71"/>
      <c r="G232" s="71"/>
      <c r="H232" s="71"/>
      <c r="I232" s="71"/>
      <c r="J232" s="71"/>
      <c r="K232" s="71"/>
      <c r="L232" s="71"/>
      <c r="M232" s="71"/>
    </row>
    <row r="233" spans="1:13" s="64" customFormat="1" ht="15.95" customHeight="1">
      <c r="A233" s="69"/>
      <c r="B233" s="69"/>
      <c r="C233" s="70"/>
      <c r="D233" s="71"/>
      <c r="E233" s="71"/>
      <c r="F233" s="71"/>
      <c r="G233" s="71"/>
      <c r="H233" s="71"/>
      <c r="I233" s="71"/>
      <c r="J233" s="71"/>
      <c r="K233" s="71"/>
      <c r="L233" s="71"/>
      <c r="M233" s="71"/>
    </row>
    <row r="234" spans="1:13" s="64" customFormat="1" ht="15.95" customHeight="1">
      <c r="A234" s="69"/>
      <c r="B234" s="69"/>
      <c r="C234" s="70"/>
      <c r="D234" s="71"/>
      <c r="E234" s="71"/>
      <c r="F234" s="71"/>
      <c r="G234" s="71"/>
      <c r="H234" s="71"/>
      <c r="I234" s="71"/>
      <c r="J234" s="71"/>
      <c r="K234" s="71"/>
      <c r="L234" s="71"/>
      <c r="M234" s="71"/>
    </row>
    <row r="235" spans="1:13" s="64" customFormat="1" ht="15.95" customHeight="1">
      <c r="A235" s="69"/>
      <c r="B235" s="69"/>
      <c r="C235" s="70"/>
      <c r="D235" s="71"/>
      <c r="E235" s="71"/>
      <c r="F235" s="71"/>
      <c r="G235" s="71"/>
      <c r="H235" s="71"/>
      <c r="I235" s="71"/>
      <c r="J235" s="71"/>
      <c r="K235" s="71"/>
      <c r="L235" s="71"/>
      <c r="M235" s="71"/>
    </row>
    <row r="236" spans="1:13" s="64" customFormat="1" ht="15.95" customHeight="1">
      <c r="A236" s="69"/>
      <c r="B236" s="69"/>
      <c r="C236" s="70"/>
      <c r="D236" s="71"/>
      <c r="E236" s="71"/>
      <c r="F236" s="71"/>
      <c r="G236" s="71"/>
      <c r="H236" s="71"/>
      <c r="I236" s="71"/>
      <c r="J236" s="71"/>
      <c r="K236" s="71"/>
      <c r="L236" s="71"/>
      <c r="M236" s="71"/>
    </row>
    <row r="237" spans="1:13" s="64" customFormat="1" ht="15.95" customHeight="1">
      <c r="A237" s="69"/>
      <c r="B237" s="69"/>
      <c r="C237" s="70"/>
      <c r="D237" s="71"/>
      <c r="E237" s="71"/>
      <c r="F237" s="71"/>
      <c r="G237" s="71"/>
      <c r="H237" s="71"/>
      <c r="I237" s="71"/>
      <c r="J237" s="71"/>
      <c r="K237" s="71"/>
      <c r="L237" s="71"/>
      <c r="M237" s="71"/>
    </row>
    <row r="238" spans="1:13" s="64" customFormat="1" ht="15.95" customHeight="1">
      <c r="A238" s="69"/>
      <c r="B238" s="69"/>
      <c r="C238" s="70"/>
      <c r="D238" s="71"/>
      <c r="E238" s="71"/>
      <c r="F238" s="71"/>
      <c r="G238" s="71"/>
      <c r="H238" s="71"/>
      <c r="I238" s="71"/>
      <c r="J238" s="71"/>
      <c r="K238" s="71"/>
      <c r="L238" s="71"/>
      <c r="M238" s="71"/>
    </row>
    <row r="239" spans="1:13" s="64" customFormat="1" ht="15.95" customHeight="1">
      <c r="A239" s="69"/>
      <c r="B239" s="69"/>
      <c r="C239" s="70"/>
      <c r="D239" s="71"/>
      <c r="E239" s="71"/>
      <c r="F239" s="71"/>
      <c r="G239" s="71"/>
      <c r="H239" s="71"/>
      <c r="I239" s="71"/>
      <c r="J239" s="71"/>
      <c r="K239" s="71"/>
      <c r="L239" s="71"/>
      <c r="M239" s="71"/>
    </row>
    <row r="240" spans="1:13" s="64" customFormat="1" ht="15.95" customHeight="1">
      <c r="A240" s="69"/>
      <c r="B240" s="69"/>
      <c r="C240" s="70"/>
      <c r="D240" s="71"/>
      <c r="E240" s="71"/>
      <c r="F240" s="71"/>
      <c r="G240" s="71"/>
      <c r="H240" s="71"/>
      <c r="I240" s="71"/>
      <c r="J240" s="71"/>
      <c r="K240" s="71"/>
      <c r="L240" s="71"/>
      <c r="M240" s="71"/>
    </row>
    <row r="241" spans="1:13" s="64" customFormat="1" ht="15.95" customHeight="1">
      <c r="A241" s="69"/>
      <c r="B241" s="69"/>
      <c r="C241" s="70"/>
      <c r="D241" s="71"/>
      <c r="E241" s="71"/>
      <c r="F241" s="71"/>
      <c r="G241" s="71"/>
      <c r="H241" s="71"/>
      <c r="I241" s="71"/>
      <c r="J241" s="71"/>
      <c r="K241" s="71"/>
      <c r="L241" s="71"/>
      <c r="M241" s="71"/>
    </row>
    <row r="242" spans="1:13" s="64" customFormat="1" ht="15.95" customHeight="1">
      <c r="A242" s="69"/>
      <c r="B242" s="69"/>
      <c r="C242" s="70"/>
      <c r="D242" s="71"/>
      <c r="E242" s="71"/>
      <c r="F242" s="71"/>
      <c r="G242" s="71"/>
      <c r="H242" s="71"/>
      <c r="I242" s="71"/>
      <c r="J242" s="71"/>
      <c r="K242" s="71"/>
      <c r="L242" s="71"/>
      <c r="M242" s="71"/>
    </row>
    <row r="243" spans="1:13" s="64" customFormat="1" ht="15.95" customHeight="1">
      <c r="A243" s="69"/>
      <c r="B243" s="69"/>
      <c r="C243" s="70"/>
      <c r="D243" s="71"/>
      <c r="E243" s="71"/>
      <c r="F243" s="71"/>
      <c r="G243" s="71"/>
      <c r="H243" s="71"/>
      <c r="I243" s="71"/>
      <c r="J243" s="71"/>
      <c r="K243" s="71"/>
      <c r="L243" s="71"/>
      <c r="M243" s="71"/>
    </row>
    <row r="244" spans="1:13" s="64" customFormat="1" ht="15.95" customHeight="1">
      <c r="A244" s="69"/>
      <c r="B244" s="69"/>
      <c r="C244" s="70"/>
      <c r="D244" s="71"/>
      <c r="E244" s="71"/>
      <c r="F244" s="71"/>
      <c r="G244" s="71"/>
      <c r="H244" s="71"/>
      <c r="I244" s="71"/>
      <c r="J244" s="71"/>
      <c r="K244" s="71"/>
      <c r="L244" s="71"/>
      <c r="M244" s="71"/>
    </row>
    <row r="245" spans="1:13" s="64" customFormat="1" ht="15.95" customHeight="1">
      <c r="A245" s="69"/>
      <c r="B245" s="69"/>
      <c r="C245" s="70"/>
      <c r="D245" s="71"/>
      <c r="E245" s="71"/>
      <c r="F245" s="71"/>
      <c r="G245" s="71"/>
      <c r="H245" s="71"/>
      <c r="I245" s="71"/>
      <c r="J245" s="71"/>
      <c r="K245" s="71"/>
      <c r="L245" s="71"/>
      <c r="M245" s="71"/>
    </row>
    <row r="246" spans="1:13" s="64" customFormat="1" ht="15.95" customHeight="1">
      <c r="A246" s="69"/>
      <c r="B246" s="69"/>
      <c r="C246" s="70"/>
      <c r="D246" s="71"/>
      <c r="E246" s="71"/>
      <c r="F246" s="71"/>
      <c r="G246" s="71"/>
      <c r="H246" s="71"/>
      <c r="I246" s="71"/>
      <c r="J246" s="71"/>
      <c r="K246" s="71"/>
      <c r="L246" s="71"/>
      <c r="M246" s="71"/>
    </row>
    <row r="247" spans="1:13" s="64" customFormat="1" ht="15.95" customHeight="1">
      <c r="A247" s="69"/>
      <c r="B247" s="69"/>
      <c r="C247" s="70"/>
      <c r="D247" s="71"/>
      <c r="E247" s="71"/>
      <c r="F247" s="71"/>
      <c r="G247" s="71"/>
      <c r="H247" s="71"/>
      <c r="I247" s="71"/>
      <c r="J247" s="71"/>
      <c r="K247" s="71"/>
      <c r="L247" s="71"/>
      <c r="M247" s="71"/>
    </row>
    <row r="248" spans="1:13" s="64" customFormat="1" ht="15.95" customHeight="1">
      <c r="A248" s="69"/>
      <c r="B248" s="69"/>
      <c r="C248" s="70"/>
      <c r="D248" s="71"/>
      <c r="E248" s="71"/>
      <c r="F248" s="71"/>
      <c r="G248" s="71"/>
      <c r="H248" s="71"/>
      <c r="I248" s="71"/>
      <c r="J248" s="71"/>
      <c r="K248" s="71"/>
      <c r="L248" s="71"/>
      <c r="M248" s="71"/>
    </row>
    <row r="249" spans="1:13" s="64" customFormat="1" ht="15.95" customHeight="1">
      <c r="A249" s="69"/>
      <c r="B249" s="69"/>
      <c r="C249" s="70"/>
      <c r="D249" s="71"/>
      <c r="E249" s="71"/>
      <c r="F249" s="71"/>
      <c r="G249" s="71"/>
      <c r="H249" s="71"/>
      <c r="I249" s="71"/>
      <c r="J249" s="71"/>
      <c r="K249" s="71"/>
      <c r="L249" s="71"/>
      <c r="M249" s="71"/>
    </row>
    <row r="250" spans="1:13" s="64" customFormat="1" ht="15.95" customHeight="1">
      <c r="A250" s="69"/>
      <c r="B250" s="69"/>
      <c r="C250" s="70"/>
      <c r="D250" s="71"/>
      <c r="E250" s="71"/>
      <c r="F250" s="71"/>
      <c r="G250" s="71"/>
      <c r="H250" s="71"/>
      <c r="I250" s="71"/>
      <c r="J250" s="71"/>
      <c r="K250" s="71"/>
      <c r="L250" s="71"/>
      <c r="M250" s="71"/>
    </row>
    <row r="251" spans="1:13" s="64" customFormat="1" ht="15.95" customHeight="1">
      <c r="A251" s="69"/>
      <c r="B251" s="69"/>
      <c r="C251" s="70"/>
      <c r="D251" s="71"/>
      <c r="E251" s="71"/>
      <c r="F251" s="71"/>
      <c r="G251" s="71"/>
      <c r="H251" s="71"/>
      <c r="I251" s="71"/>
      <c r="J251" s="71"/>
      <c r="K251" s="71"/>
      <c r="L251" s="71"/>
      <c r="M251" s="71"/>
    </row>
    <row r="252" spans="1:13" s="64" customFormat="1" ht="15.95" customHeight="1">
      <c r="A252" s="69"/>
      <c r="B252" s="69"/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</row>
    <row r="253" spans="1:13" s="64" customFormat="1" ht="15.95" customHeight="1">
      <c r="A253" s="69"/>
      <c r="B253" s="69"/>
      <c r="C253" s="70"/>
      <c r="D253" s="71"/>
      <c r="E253" s="71"/>
      <c r="F253" s="71"/>
      <c r="G253" s="71"/>
      <c r="H253" s="71"/>
      <c r="I253" s="71"/>
      <c r="J253" s="71"/>
      <c r="K253" s="71"/>
      <c r="L253" s="71"/>
      <c r="M253" s="71"/>
    </row>
    <row r="254" spans="1:13" s="64" customFormat="1" ht="15.95" customHeight="1">
      <c r="A254" s="69"/>
      <c r="B254" s="69"/>
      <c r="C254" s="70"/>
      <c r="D254" s="71"/>
      <c r="E254" s="71"/>
      <c r="F254" s="71"/>
      <c r="G254" s="71"/>
      <c r="H254" s="71"/>
      <c r="I254" s="71"/>
      <c r="J254" s="71"/>
      <c r="K254" s="71"/>
      <c r="L254" s="71"/>
      <c r="M254" s="71"/>
    </row>
    <row r="255" spans="1:13" s="64" customFormat="1" ht="15.95" customHeight="1">
      <c r="A255" s="69"/>
      <c r="B255" s="69"/>
      <c r="C255" s="70"/>
      <c r="D255" s="71"/>
      <c r="E255" s="71"/>
      <c r="F255" s="71"/>
      <c r="G255" s="71"/>
      <c r="H255" s="71"/>
      <c r="I255" s="71"/>
      <c r="J255" s="71"/>
      <c r="K255" s="71"/>
      <c r="L255" s="71"/>
      <c r="M255" s="71"/>
    </row>
    <row r="256" spans="1:13" s="64" customFormat="1" ht="15.95" customHeight="1">
      <c r="A256" s="69"/>
      <c r="B256" s="69"/>
      <c r="C256" s="70"/>
      <c r="D256" s="71"/>
      <c r="E256" s="71"/>
      <c r="F256" s="71"/>
      <c r="G256" s="71"/>
      <c r="H256" s="71"/>
      <c r="I256" s="71"/>
      <c r="J256" s="71"/>
      <c r="K256" s="71"/>
      <c r="L256" s="71"/>
      <c r="M256" s="71"/>
    </row>
    <row r="257" spans="1:13" s="64" customFormat="1" ht="15.95" customHeight="1">
      <c r="A257" s="69"/>
      <c r="B257" s="69"/>
      <c r="C257" s="70"/>
      <c r="D257" s="71"/>
      <c r="E257" s="71"/>
      <c r="F257" s="71"/>
      <c r="G257" s="71"/>
      <c r="H257" s="71"/>
      <c r="I257" s="71"/>
      <c r="J257" s="71"/>
      <c r="K257" s="71"/>
      <c r="L257" s="71"/>
      <c r="M257" s="71"/>
    </row>
    <row r="258" spans="1:13" ht="15.95" customHeight="1"/>
    <row r="259" spans="1:13" ht="15.95" customHeight="1"/>
    <row r="260" spans="1:13" ht="15.95" customHeight="1"/>
    <row r="261" spans="1:13" ht="15.95" customHeight="1"/>
    <row r="262" spans="1:13" ht="15.95" customHeight="1"/>
    <row r="263" spans="1:13" ht="15.95" customHeight="1"/>
    <row r="264" spans="1:13" ht="15.95" customHeight="1"/>
    <row r="265" spans="1:13" ht="15.95" customHeight="1"/>
    <row r="266" spans="1:13" ht="15.95" customHeight="1"/>
    <row r="267" spans="1:13" ht="15.95" customHeight="1"/>
    <row r="268" spans="1:13" ht="15.95" customHeight="1"/>
    <row r="269" spans="1:13" ht="15.95" customHeight="1"/>
    <row r="270" spans="1:13" ht="15.95" customHeight="1"/>
    <row r="271" spans="1:13" ht="15.95" customHeight="1"/>
    <row r="272" spans="1:13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</sheetData>
  <mergeCells count="19">
    <mergeCell ref="A5:M5"/>
    <mergeCell ref="A21:M21"/>
    <mergeCell ref="A37:M37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K3:L3"/>
    <mergeCell ref="A53:M53"/>
    <mergeCell ref="A69:M69"/>
    <mergeCell ref="A101:M101"/>
    <mergeCell ref="A117:M117"/>
    <mergeCell ref="A133:M133"/>
  </mergeCells>
  <phoneticPr fontId="1" type="noConversion"/>
  <conditionalFormatting sqref="A6:M148 A5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73935147870295737" right="0" top="0.42439084878169753" bottom="0.1388888888888889" header="0.3" footer="0.1388888888888889"/>
  <pageSetup paperSize="9" scale="99" orientation="landscape" r:id="rId1"/>
  <rowBreaks count="9" manualBreakCount="9">
    <brk id="20" max="12" man="1"/>
    <brk id="36" max="12" man="1"/>
    <brk id="52" max="12" man="1"/>
    <brk id="68" max="12" man="1"/>
    <brk id="84" max="12" man="1"/>
    <brk id="100" max="12" man="1"/>
    <brk id="116" max="12" man="1"/>
    <brk id="132" max="12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건축</vt:lpstr>
      <vt:lpstr>원가계산서</vt:lpstr>
      <vt:lpstr>집계표</vt:lpstr>
      <vt:lpstr>내역서</vt:lpstr>
      <vt:lpstr>건축!Print_Area</vt:lpstr>
      <vt:lpstr>내역서!Print_Area</vt:lpstr>
      <vt:lpstr>원가계산서!Print_Area</vt:lpstr>
      <vt:lpstr>집계표!Print_Area</vt:lpstr>
      <vt:lpstr>내역서!Print_Titles</vt:lpstr>
      <vt:lpstr>원가계산서!Print_Titles</vt:lpstr>
      <vt:lpstr>집계표!Print_Titles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2022-12-01T03:36:17Z</cp:lastPrinted>
  <dcterms:created xsi:type="dcterms:W3CDTF">2015-06-05T00:40:32Z</dcterms:created>
  <dcterms:modified xsi:type="dcterms:W3CDTF">2022-12-09T04:45:32Z</dcterms:modified>
</cp:coreProperties>
</file>