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사업\2023본예산 사업신청\에듀빌 신청(우천로)\공고\"/>
    </mc:Choice>
  </mc:AlternateContent>
  <xr:revisionPtr revIDLastSave="0" documentId="13_ncr:1_{09A587C0-9F74-4BEC-95B4-69506C1A9B01}" xr6:coauthVersionLast="47" xr6:coauthVersionMax="47" xr10:uidLastSave="{00000000-0000-0000-0000-000000000000}"/>
  <bookViews>
    <workbookView xWindow="-120" yWindow="-120" windowWidth="29040" windowHeight="15840" tabRatio="682" xr2:uid="{00000000-000D-0000-FFFF-FFFF00000000}"/>
  </bookViews>
  <sheets>
    <sheet name="원가계산서" sheetId="22" r:id="rId1"/>
    <sheet name="집계표" sheetId="21" r:id="rId2"/>
    <sheet name="내역서" sheetId="20" r:id="rId3"/>
  </sheets>
  <definedNames>
    <definedName name="_xlnm.Print_Area" localSheetId="2">내역서!$A$1:$M$99</definedName>
    <definedName name="_xlnm.Print_Area" localSheetId="0">원가계산서!$A$1:$F$35</definedName>
    <definedName name="_xlnm.Print_Area" localSheetId="1">집계표!$A$1:$L$36</definedName>
    <definedName name="_xlnm.Print_Titles" localSheetId="2">내역서!$1:$4</definedName>
    <definedName name="_xlnm.Print_Titles" localSheetId="0">원가계산서!$1:$4</definedName>
    <definedName name="_xlnm.Print_Titles" localSheetId="1">집계표!$1:$4</definedName>
    <definedName name="_xlnm.Recorder">#REF!</definedName>
  </definedNames>
  <calcPr calcId="191029" iterate="1"/>
</workbook>
</file>

<file path=xl/calcChain.xml><?xml version="1.0" encoding="utf-8"?>
<calcChain xmlns="http://schemas.openxmlformats.org/spreadsheetml/2006/main">
  <c r="D32" i="22" l="1"/>
  <c r="D28" i="22"/>
  <c r="D27" i="22"/>
  <c r="D20" i="22"/>
  <c r="D14" i="22"/>
  <c r="D13" i="22"/>
  <c r="D10" i="22"/>
  <c r="AQ36" i="21"/>
  <c r="AR36" i="21"/>
  <c r="AQ20" i="21"/>
  <c r="AR20" i="21"/>
  <c r="AQ99" i="20"/>
  <c r="AP6" i="21" s="1"/>
  <c r="AR99" i="20"/>
  <c r="AS99" i="20"/>
  <c r="O88" i="20"/>
  <c r="R88" i="20"/>
  <c r="S88" i="20"/>
  <c r="T88" i="20"/>
  <c r="U88" i="20"/>
  <c r="V88" i="20"/>
  <c r="W88" i="20"/>
  <c r="X88" i="20"/>
  <c r="Y88" i="20"/>
  <c r="Z88" i="20"/>
  <c r="AA88" i="20"/>
  <c r="AB88" i="20"/>
  <c r="AD88" i="20"/>
  <c r="AE88" i="20"/>
  <c r="AF88" i="20"/>
  <c r="AG88" i="20"/>
  <c r="AH88" i="20"/>
  <c r="AI88" i="20"/>
  <c r="AJ88" i="20"/>
  <c r="AK88" i="20"/>
  <c r="AL88" i="20"/>
  <c r="AM88" i="20"/>
  <c r="AN88" i="20"/>
  <c r="AO88" i="20"/>
  <c r="AP88" i="20"/>
  <c r="O87" i="20"/>
  <c r="R87" i="20"/>
  <c r="S87" i="20"/>
  <c r="T87" i="20"/>
  <c r="U87" i="20"/>
  <c r="V87" i="20"/>
  <c r="W87" i="20"/>
  <c r="X87" i="20"/>
  <c r="Y87" i="20"/>
  <c r="Z87" i="20"/>
  <c r="AA87" i="20"/>
  <c r="AB87" i="20"/>
  <c r="AD87" i="20"/>
  <c r="AE87" i="20"/>
  <c r="AF87" i="20"/>
  <c r="AG87" i="20"/>
  <c r="AH87" i="20"/>
  <c r="AI87" i="20"/>
  <c r="AJ87" i="20"/>
  <c r="AK87" i="20"/>
  <c r="AL87" i="20"/>
  <c r="AM87" i="20"/>
  <c r="AN87" i="20"/>
  <c r="AO87" i="20"/>
  <c r="AP87" i="20"/>
  <c r="O86" i="20"/>
  <c r="R86" i="20"/>
  <c r="S86" i="20"/>
  <c r="T86" i="20"/>
  <c r="U86" i="20"/>
  <c r="V86" i="20"/>
  <c r="W86" i="20"/>
  <c r="X86" i="20"/>
  <c r="Y86" i="20"/>
  <c r="Z86" i="20"/>
  <c r="AA86" i="20"/>
  <c r="AB86" i="20"/>
  <c r="AD86" i="20"/>
  <c r="AE86" i="20"/>
  <c r="AF86" i="20"/>
  <c r="AG86" i="20"/>
  <c r="AH86" i="20"/>
  <c r="AI86" i="20"/>
  <c r="AJ86" i="20"/>
  <c r="AK86" i="20"/>
  <c r="AL86" i="20"/>
  <c r="AM86" i="20"/>
  <c r="AN86" i="20"/>
  <c r="AO86" i="20"/>
  <c r="AP86" i="20"/>
  <c r="H99" i="20"/>
  <c r="O85" i="20"/>
  <c r="R85" i="20"/>
  <c r="S85" i="20"/>
  <c r="T85" i="20"/>
  <c r="U85" i="20"/>
  <c r="V85" i="20"/>
  <c r="W85" i="20"/>
  <c r="X85" i="20"/>
  <c r="Y85" i="20"/>
  <c r="Z85" i="20"/>
  <c r="AA85" i="20"/>
  <c r="AB85" i="20"/>
  <c r="AD85" i="20"/>
  <c r="AE85" i="20"/>
  <c r="AF85" i="20"/>
  <c r="AG85" i="20"/>
  <c r="AH85" i="20"/>
  <c r="AI85" i="20"/>
  <c r="AJ85" i="20"/>
  <c r="AK85" i="20"/>
  <c r="AL85" i="20"/>
  <c r="AM85" i="20"/>
  <c r="AN85" i="20"/>
  <c r="AO85" i="20"/>
  <c r="AP85" i="20"/>
  <c r="AQ83" i="20"/>
  <c r="AP26" i="21" s="1"/>
  <c r="AR83" i="20"/>
  <c r="AS83" i="20"/>
  <c r="O70" i="20"/>
  <c r="R70" i="20"/>
  <c r="S70" i="20"/>
  <c r="T70" i="20"/>
  <c r="U70" i="20"/>
  <c r="V70" i="20"/>
  <c r="W70" i="20"/>
  <c r="Y70" i="20"/>
  <c r="Z70" i="20"/>
  <c r="AA70" i="20"/>
  <c r="AB70" i="20"/>
  <c r="AC70" i="20"/>
  <c r="AD70" i="20"/>
  <c r="AE70" i="20"/>
  <c r="AF70" i="20"/>
  <c r="AG70" i="20"/>
  <c r="AH70" i="20"/>
  <c r="AI70" i="20"/>
  <c r="AJ70" i="20"/>
  <c r="AK70" i="20"/>
  <c r="AL70" i="20"/>
  <c r="AM70" i="20"/>
  <c r="AN70" i="20"/>
  <c r="AO70" i="20"/>
  <c r="AP70" i="20"/>
  <c r="O69" i="20"/>
  <c r="R69" i="20"/>
  <c r="S69" i="20"/>
  <c r="T69" i="20"/>
  <c r="U69" i="20"/>
  <c r="V69" i="20"/>
  <c r="W69" i="20"/>
  <c r="Y69" i="20"/>
  <c r="Z69" i="20"/>
  <c r="AA69" i="20"/>
  <c r="AB69" i="20"/>
  <c r="AC69" i="20"/>
  <c r="AD69" i="20"/>
  <c r="AE69" i="20"/>
  <c r="AF69" i="20"/>
  <c r="AG69" i="20"/>
  <c r="AH69" i="20"/>
  <c r="AI69" i="20"/>
  <c r="AJ69" i="20"/>
  <c r="AK69" i="20"/>
  <c r="AL69" i="20"/>
  <c r="AM69" i="20"/>
  <c r="AN69" i="20"/>
  <c r="AO69" i="20"/>
  <c r="AP69" i="20"/>
  <c r="AQ67" i="20"/>
  <c r="AP25" i="21" s="1"/>
  <c r="AR67" i="20"/>
  <c r="AS67" i="20"/>
  <c r="O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H54" i="20"/>
  <c r="AI54" i="20"/>
  <c r="AJ54" i="20"/>
  <c r="AK54" i="20"/>
  <c r="AL54" i="20"/>
  <c r="AM54" i="20"/>
  <c r="AN54" i="20"/>
  <c r="AO54" i="20"/>
  <c r="AP54" i="20"/>
  <c r="O53" i="20"/>
  <c r="R53" i="20"/>
  <c r="S53" i="20"/>
  <c r="T53" i="20"/>
  <c r="U53" i="20"/>
  <c r="V53" i="20"/>
  <c r="W53" i="20"/>
  <c r="X53" i="20"/>
  <c r="Y53" i="20"/>
  <c r="Z53" i="20"/>
  <c r="AA53" i="20"/>
  <c r="AB53" i="20"/>
  <c r="AC53" i="20"/>
  <c r="AD53" i="20"/>
  <c r="AE53" i="20"/>
  <c r="AF53" i="20"/>
  <c r="AH53" i="20"/>
  <c r="AI53" i="20"/>
  <c r="AJ53" i="20"/>
  <c r="AK53" i="20"/>
  <c r="AL53" i="20"/>
  <c r="AM53" i="20"/>
  <c r="AN53" i="20"/>
  <c r="AO53" i="20"/>
  <c r="AP53" i="20"/>
  <c r="AQ51" i="20"/>
  <c r="AP24" i="21" s="1"/>
  <c r="AR51" i="20"/>
  <c r="AS51" i="20"/>
  <c r="O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P40" i="20"/>
  <c r="O39" i="20"/>
  <c r="S39" i="20"/>
  <c r="T39" i="20"/>
  <c r="U39" i="20"/>
  <c r="V39" i="20"/>
  <c r="W39" i="20"/>
  <c r="X39" i="20"/>
  <c r="Y39" i="20"/>
  <c r="Z39" i="20"/>
  <c r="AA39" i="20"/>
  <c r="AB39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P39" i="20"/>
  <c r="O38" i="20"/>
  <c r="S38" i="20"/>
  <c r="T38" i="20"/>
  <c r="U38" i="20"/>
  <c r="V38" i="20"/>
  <c r="W38" i="20"/>
  <c r="X38" i="20"/>
  <c r="Y38" i="20"/>
  <c r="Z38" i="20"/>
  <c r="AA38" i="20"/>
  <c r="AB38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P38" i="20"/>
  <c r="O37" i="20"/>
  <c r="S37" i="20"/>
  <c r="T37" i="20"/>
  <c r="U37" i="20"/>
  <c r="V37" i="20"/>
  <c r="W37" i="20"/>
  <c r="X37" i="20"/>
  <c r="Y37" i="20"/>
  <c r="Z37" i="20"/>
  <c r="AA37" i="20"/>
  <c r="AB37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P37" i="20"/>
  <c r="AQ35" i="20"/>
  <c r="AP23" i="21" s="1"/>
  <c r="AR35" i="20"/>
  <c r="AS35" i="20"/>
  <c r="O24" i="20"/>
  <c r="R24" i="20"/>
  <c r="S24" i="20"/>
  <c r="T24" i="20"/>
  <c r="U24" i="20"/>
  <c r="V24" i="20"/>
  <c r="W24" i="20"/>
  <c r="X24" i="20"/>
  <c r="Y24" i="20"/>
  <c r="Z24" i="20"/>
  <c r="AA24" i="20"/>
  <c r="AB24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P24" i="20"/>
  <c r="O23" i="20"/>
  <c r="R23" i="20"/>
  <c r="S23" i="20"/>
  <c r="T23" i="20"/>
  <c r="U23" i="20"/>
  <c r="V23" i="20"/>
  <c r="W23" i="20"/>
  <c r="X23" i="20"/>
  <c r="Y23" i="20"/>
  <c r="Z23" i="20"/>
  <c r="AA23" i="20"/>
  <c r="AB23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P23" i="20"/>
  <c r="O22" i="20"/>
  <c r="S22" i="20"/>
  <c r="T22" i="20"/>
  <c r="U22" i="20"/>
  <c r="V22" i="20"/>
  <c r="W22" i="20"/>
  <c r="X22" i="20"/>
  <c r="Y22" i="20"/>
  <c r="Z22" i="20"/>
  <c r="AA22" i="20"/>
  <c r="AB22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P22" i="20"/>
  <c r="O21" i="20"/>
  <c r="S21" i="20"/>
  <c r="T21" i="20"/>
  <c r="U21" i="20"/>
  <c r="V21" i="20"/>
  <c r="W21" i="20"/>
  <c r="X21" i="20"/>
  <c r="Y21" i="20"/>
  <c r="Z21" i="20"/>
  <c r="AA21" i="20"/>
  <c r="AB21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P21" i="20"/>
  <c r="AQ19" i="20"/>
  <c r="AP22" i="21" s="1"/>
  <c r="AR19" i="20"/>
  <c r="AS19" i="20"/>
  <c r="O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O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AK6" i="20"/>
  <c r="AL6" i="20"/>
  <c r="AM6" i="20"/>
  <c r="AN6" i="20"/>
  <c r="AO6" i="20"/>
  <c r="AP6" i="20"/>
  <c r="R22" i="20"/>
  <c r="AC86" i="20"/>
  <c r="S99" i="20" l="1"/>
  <c r="R6" i="21" s="1"/>
  <c r="W99" i="20"/>
  <c r="V6" i="21" s="1"/>
  <c r="V67" i="20"/>
  <c r="U25" i="21" s="1"/>
  <c r="H83" i="20"/>
  <c r="R67" i="20"/>
  <c r="Q25" i="21" s="1"/>
  <c r="T83" i="20"/>
  <c r="S26" i="21" s="1"/>
  <c r="U83" i="20"/>
  <c r="T26" i="21" s="1"/>
  <c r="V99" i="20"/>
  <c r="U6" i="21" s="1"/>
  <c r="X99" i="20"/>
  <c r="W6" i="21" s="1"/>
  <c r="AN99" i="20"/>
  <c r="AM6" i="21" s="1"/>
  <c r="AJ99" i="20"/>
  <c r="AI6" i="21" s="1"/>
  <c r="AF99" i="20"/>
  <c r="AE6" i="21" s="1"/>
  <c r="AA99" i="20"/>
  <c r="Z6" i="21" s="1"/>
  <c r="Y67" i="20"/>
  <c r="X25" i="21" s="1"/>
  <c r="J67" i="20"/>
  <c r="F83" i="20"/>
  <c r="Y99" i="20"/>
  <c r="X6" i="21" s="1"/>
  <c r="W67" i="20"/>
  <c r="V25" i="21" s="1"/>
  <c r="J99" i="20"/>
  <c r="R99" i="20"/>
  <c r="Q6" i="21" s="1"/>
  <c r="AC87" i="20"/>
  <c r="AC88" i="20"/>
  <c r="AP67" i="20"/>
  <c r="AO25" i="21" s="1"/>
  <c r="AL67" i="20"/>
  <c r="AK25" i="21" s="1"/>
  <c r="AH67" i="20"/>
  <c r="AG25" i="21" s="1"/>
  <c r="AC67" i="20"/>
  <c r="AB25" i="21" s="1"/>
  <c r="U67" i="20"/>
  <c r="T25" i="21" s="1"/>
  <c r="AP35" i="20"/>
  <c r="AO23" i="21" s="1"/>
  <c r="AL35" i="20"/>
  <c r="AK23" i="21" s="1"/>
  <c r="AH35" i="20"/>
  <c r="AG23" i="21" s="1"/>
  <c r="AD35" i="20"/>
  <c r="AC23" i="21" s="1"/>
  <c r="Z35" i="20"/>
  <c r="Y23" i="21" s="1"/>
  <c r="AM67" i="20"/>
  <c r="AL25" i="21" s="1"/>
  <c r="AI67" i="20"/>
  <c r="AH25" i="21" s="1"/>
  <c r="AD67" i="20"/>
  <c r="AC25" i="21" s="1"/>
  <c r="Z67" i="20"/>
  <c r="Y25" i="21" s="1"/>
  <c r="AP36" i="21"/>
  <c r="AP5" i="21" s="1"/>
  <c r="AP20" i="21" s="1"/>
  <c r="AO67" i="20"/>
  <c r="AN25" i="21" s="1"/>
  <c r="AF67" i="20"/>
  <c r="AE25" i="21" s="1"/>
  <c r="X67" i="20"/>
  <c r="W25" i="21" s="1"/>
  <c r="AI99" i="20"/>
  <c r="AH6" i="21" s="1"/>
  <c r="Z99" i="20"/>
  <c r="Y6" i="21" s="1"/>
  <c r="AN67" i="20"/>
  <c r="AM25" i="21" s="1"/>
  <c r="AJ67" i="20"/>
  <c r="AI25" i="21" s="1"/>
  <c r="AE67" i="20"/>
  <c r="AD25" i="21" s="1"/>
  <c r="AA67" i="20"/>
  <c r="Z25" i="21" s="1"/>
  <c r="S67" i="20"/>
  <c r="R25" i="21" s="1"/>
  <c r="H67" i="20"/>
  <c r="AG54" i="20"/>
  <c r="Z83" i="20"/>
  <c r="Y26" i="21" s="1"/>
  <c r="AP99" i="20"/>
  <c r="AO6" i="21" s="1"/>
  <c r="AL99" i="20"/>
  <c r="AK6" i="21" s="1"/>
  <c r="AH99" i="20"/>
  <c r="AG6" i="21" s="1"/>
  <c r="AD99" i="20"/>
  <c r="AC6" i="21" s="1"/>
  <c r="U99" i="20"/>
  <c r="T6" i="21" s="1"/>
  <c r="AC85" i="20"/>
  <c r="AK67" i="20"/>
  <c r="AJ25" i="21" s="1"/>
  <c r="AB67" i="20"/>
  <c r="AA25" i="21" s="1"/>
  <c r="T67" i="20"/>
  <c r="S25" i="21" s="1"/>
  <c r="AM99" i="20"/>
  <c r="AL6" i="21" s="1"/>
  <c r="AE99" i="20"/>
  <c r="AD6" i="21" s="1"/>
  <c r="AG53" i="20"/>
  <c r="AM35" i="20"/>
  <c r="AL23" i="21" s="1"/>
  <c r="AI35" i="20"/>
  <c r="AH23" i="21" s="1"/>
  <c r="AE35" i="20"/>
  <c r="AD23" i="21" s="1"/>
  <c r="AA35" i="20"/>
  <c r="Z23" i="21" s="1"/>
  <c r="W35" i="20"/>
  <c r="V23" i="21" s="1"/>
  <c r="S35" i="20"/>
  <c r="R23" i="21" s="1"/>
  <c r="T51" i="20"/>
  <c r="S24" i="21" s="1"/>
  <c r="AO99" i="20"/>
  <c r="AN6" i="21" s="1"/>
  <c r="AK99" i="20"/>
  <c r="AJ6" i="21" s="1"/>
  <c r="AG99" i="20"/>
  <c r="AF6" i="21" s="1"/>
  <c r="W19" i="20"/>
  <c r="V22" i="21" s="1"/>
  <c r="S19" i="20"/>
  <c r="R22" i="21" s="1"/>
  <c r="AP19" i="20"/>
  <c r="AO22" i="21" s="1"/>
  <c r="AL19" i="20"/>
  <c r="AK22" i="21" s="1"/>
  <c r="AH19" i="20"/>
  <c r="AG22" i="21" s="1"/>
  <c r="AD19" i="20"/>
  <c r="AC22" i="21" s="1"/>
  <c r="Z19" i="20"/>
  <c r="Y22" i="21" s="1"/>
  <c r="V19" i="20"/>
  <c r="U22" i="21" s="1"/>
  <c r="V35" i="20"/>
  <c r="U23" i="21" s="1"/>
  <c r="U35" i="20"/>
  <c r="T23" i="21" s="1"/>
  <c r="T35" i="20"/>
  <c r="S23" i="21" s="1"/>
  <c r="X69" i="20"/>
  <c r="AN35" i="20"/>
  <c r="AM23" i="21" s="1"/>
  <c r="AJ35" i="20"/>
  <c r="AI23" i="21" s="1"/>
  <c r="AF35" i="20"/>
  <c r="AE23" i="21" s="1"/>
  <c r="AB35" i="20"/>
  <c r="AA23" i="21" s="1"/>
  <c r="X35" i="20"/>
  <c r="W23" i="21" s="1"/>
  <c r="AM83" i="20"/>
  <c r="AL26" i="21" s="1"/>
  <c r="AI83" i="20"/>
  <c r="AH26" i="21" s="1"/>
  <c r="AE83" i="20"/>
  <c r="AD26" i="21" s="1"/>
  <c r="AA83" i="20"/>
  <c r="Z26" i="21" s="1"/>
  <c r="V83" i="20"/>
  <c r="U26" i="21" s="1"/>
  <c r="R83" i="20"/>
  <c r="Q26" i="21" s="1"/>
  <c r="AO35" i="20"/>
  <c r="AN23" i="21" s="1"/>
  <c r="AK35" i="20"/>
  <c r="AJ23" i="21" s="1"/>
  <c r="AG35" i="20"/>
  <c r="AF23" i="21" s="1"/>
  <c r="AC35" i="20"/>
  <c r="AB23" i="21" s="1"/>
  <c r="Y35" i="20"/>
  <c r="X23" i="21" s="1"/>
  <c r="AB99" i="20"/>
  <c r="AA6" i="21" s="1"/>
  <c r="T99" i="20"/>
  <c r="S6" i="21" s="1"/>
  <c r="AF51" i="20"/>
  <c r="AE24" i="21" s="1"/>
  <c r="AM51" i="20"/>
  <c r="AL24" i="21" s="1"/>
  <c r="AI51" i="20"/>
  <c r="AH24" i="21" s="1"/>
  <c r="AE51" i="20"/>
  <c r="AD24" i="21" s="1"/>
  <c r="AA51" i="20"/>
  <c r="Z24" i="21" s="1"/>
  <c r="W51" i="20"/>
  <c r="V24" i="21" s="1"/>
  <c r="AO83" i="20"/>
  <c r="AN26" i="21" s="1"/>
  <c r="AK83" i="20"/>
  <c r="AJ26" i="21" s="1"/>
  <c r="AG83" i="20"/>
  <c r="AF26" i="21" s="1"/>
  <c r="AC83" i="20"/>
  <c r="AB26" i="21" s="1"/>
  <c r="Y83" i="20"/>
  <c r="X26" i="21" s="1"/>
  <c r="F99" i="20"/>
  <c r="AM19" i="20"/>
  <c r="AL22" i="21" s="1"/>
  <c r="AI19" i="20"/>
  <c r="AH22" i="21" s="1"/>
  <c r="AE19" i="20"/>
  <c r="AD22" i="21" s="1"/>
  <c r="AA19" i="20"/>
  <c r="Z22" i="21" s="1"/>
  <c r="AP83" i="20"/>
  <c r="AO26" i="21" s="1"/>
  <c r="AL83" i="20"/>
  <c r="AK26" i="21" s="1"/>
  <c r="AH83" i="20"/>
  <c r="AG26" i="21" s="1"/>
  <c r="AD83" i="20"/>
  <c r="AC26" i="21" s="1"/>
  <c r="R37" i="20"/>
  <c r="R7" i="20"/>
  <c r="AO19" i="20"/>
  <c r="AN22" i="21" s="1"/>
  <c r="AK19" i="20"/>
  <c r="AJ22" i="21" s="1"/>
  <c r="AG19" i="20"/>
  <c r="AF22" i="21" s="1"/>
  <c r="AC19" i="20"/>
  <c r="AB22" i="21" s="1"/>
  <c r="Y19" i="20"/>
  <c r="X22" i="21" s="1"/>
  <c r="U19" i="20"/>
  <c r="T22" i="21" s="1"/>
  <c r="AP51" i="20"/>
  <c r="AO24" i="21" s="1"/>
  <c r="AL51" i="20"/>
  <c r="AK24" i="21" s="1"/>
  <c r="AH51" i="20"/>
  <c r="AG24" i="21" s="1"/>
  <c r="AD51" i="20"/>
  <c r="AC24" i="21" s="1"/>
  <c r="Z51" i="20"/>
  <c r="Y24" i="21" s="1"/>
  <c r="V51" i="20"/>
  <c r="U24" i="21" s="1"/>
  <c r="AN19" i="20"/>
  <c r="AM22" i="21" s="1"/>
  <c r="AJ19" i="20"/>
  <c r="AI22" i="21" s="1"/>
  <c r="AF19" i="20"/>
  <c r="AE22" i="21" s="1"/>
  <c r="AB19" i="20"/>
  <c r="AA22" i="21" s="1"/>
  <c r="X19" i="20"/>
  <c r="W22" i="21" s="1"/>
  <c r="T19" i="20"/>
  <c r="S22" i="21" s="1"/>
  <c r="AO51" i="20"/>
  <c r="AN24" i="21" s="1"/>
  <c r="AK51" i="20"/>
  <c r="AJ24" i="21" s="1"/>
  <c r="AG51" i="20"/>
  <c r="AF24" i="21" s="1"/>
  <c r="AC51" i="20"/>
  <c r="AB24" i="21" s="1"/>
  <c r="Y51" i="20"/>
  <c r="X24" i="21" s="1"/>
  <c r="U51" i="20"/>
  <c r="T24" i="21" s="1"/>
  <c r="AN51" i="20"/>
  <c r="AM24" i="21" s="1"/>
  <c r="AJ51" i="20"/>
  <c r="AI24" i="21" s="1"/>
  <c r="AB51" i="20"/>
  <c r="AA24" i="21" s="1"/>
  <c r="X51" i="20"/>
  <c r="W24" i="21" s="1"/>
  <c r="S51" i="20"/>
  <c r="R24" i="21" s="1"/>
  <c r="X70" i="20"/>
  <c r="AN83" i="20"/>
  <c r="AM26" i="21" s="1"/>
  <c r="AJ83" i="20"/>
  <c r="AI26" i="21" s="1"/>
  <c r="AF83" i="20"/>
  <c r="AE26" i="21" s="1"/>
  <c r="AB83" i="20"/>
  <c r="AA26" i="21" s="1"/>
  <c r="W83" i="20"/>
  <c r="V26" i="21" s="1"/>
  <c r="S83" i="20"/>
  <c r="R26" i="21" s="1"/>
  <c r="F67" i="20"/>
  <c r="R6" i="20"/>
  <c r="J83" i="20" l="1"/>
  <c r="AG67" i="20"/>
  <c r="AF25" i="21" s="1"/>
  <c r="AF36" i="21" s="1"/>
  <c r="AF5" i="21" s="1"/>
  <c r="AF20" i="21" s="1"/>
  <c r="E29" i="22" s="1"/>
  <c r="I29" i="22" s="1"/>
  <c r="AC99" i="20"/>
  <c r="AB6" i="21" s="1"/>
  <c r="AG36" i="21"/>
  <c r="AG5" i="21" s="1"/>
  <c r="AG20" i="21" s="1"/>
  <c r="U36" i="21"/>
  <c r="U5" i="21" s="1"/>
  <c r="U20" i="21" s="1"/>
  <c r="AK36" i="21"/>
  <c r="AK5" i="21" s="1"/>
  <c r="AK20" i="21" s="1"/>
  <c r="Y36" i="21"/>
  <c r="Y5" i="21" s="1"/>
  <c r="Y20" i="21" s="1"/>
  <c r="AN36" i="21"/>
  <c r="AN5" i="21" s="1"/>
  <c r="AN20" i="21" s="1"/>
  <c r="AC36" i="21"/>
  <c r="AC5" i="21" s="1"/>
  <c r="AC20" i="21" s="1"/>
  <c r="AO36" i="21"/>
  <c r="AO5" i="21" s="1"/>
  <c r="AO20" i="21" s="1"/>
  <c r="L67" i="20"/>
  <c r="S36" i="21"/>
  <c r="S5" i="21" s="1"/>
  <c r="S20" i="21" s="1"/>
  <c r="E7" i="22" s="1"/>
  <c r="I7" i="22" s="1"/>
  <c r="AM36" i="21"/>
  <c r="AM5" i="21" s="1"/>
  <c r="AM20" i="21" s="1"/>
  <c r="R39" i="20"/>
  <c r="Z36" i="21"/>
  <c r="Z5" i="21" s="1"/>
  <c r="Z20" i="21" s="1"/>
  <c r="AH36" i="21"/>
  <c r="AH5" i="21" s="1"/>
  <c r="AH20" i="21" s="1"/>
  <c r="V36" i="21"/>
  <c r="V5" i="21" s="1"/>
  <c r="V20" i="21" s="1"/>
  <c r="AJ36" i="21"/>
  <c r="AJ5" i="21" s="1"/>
  <c r="AJ20" i="21" s="1"/>
  <c r="R36" i="21"/>
  <c r="R5" i="21" s="1"/>
  <c r="R20" i="21" s="1"/>
  <c r="X36" i="21"/>
  <c r="X5" i="21" s="1"/>
  <c r="X20" i="21" s="1"/>
  <c r="T36" i="21"/>
  <c r="T5" i="21" s="1"/>
  <c r="T20" i="21" s="1"/>
  <c r="AA36" i="21"/>
  <c r="AA5" i="21" s="1"/>
  <c r="AA20" i="21" s="1"/>
  <c r="AB36" i="21"/>
  <c r="AB5" i="21" s="1"/>
  <c r="AL36" i="21"/>
  <c r="AL5" i="21" s="1"/>
  <c r="AL20" i="21" s="1"/>
  <c r="AD36" i="21"/>
  <c r="AD5" i="21" s="1"/>
  <c r="AD20" i="21" s="1"/>
  <c r="L99" i="20"/>
  <c r="AE36" i="21"/>
  <c r="AE5" i="21" s="1"/>
  <c r="AE20" i="21" s="1"/>
  <c r="AI36" i="21"/>
  <c r="AI5" i="21" s="1"/>
  <c r="AI20" i="21" s="1"/>
  <c r="X83" i="20"/>
  <c r="W26" i="21" s="1"/>
  <c r="W36" i="21" s="1"/>
  <c r="W5" i="21" s="1"/>
  <c r="W20" i="21" s="1"/>
  <c r="E30" i="22" s="1"/>
  <c r="I30" i="22" s="1"/>
  <c r="L83" i="20" l="1"/>
  <c r="AB20" i="21"/>
  <c r="E34" i="22" s="1"/>
  <c r="I34" i="22" s="1"/>
  <c r="R38" i="20"/>
  <c r="J19" i="20"/>
  <c r="F19" i="20" l="1"/>
  <c r="R19" i="20"/>
  <c r="Q22" i="21" s="1"/>
  <c r="R40" i="20"/>
  <c r="R51" i="20" s="1"/>
  <c r="Q24" i="21" s="1"/>
  <c r="J51" i="20"/>
  <c r="F51" i="20" l="1"/>
  <c r="F35" i="20" l="1"/>
  <c r="H19" i="20" l="1"/>
  <c r="E36" i="21" l="1"/>
  <c r="E20" i="21" s="1"/>
  <c r="E5" i="22" s="1"/>
  <c r="L19" i="20"/>
  <c r="I5" i="22" l="1"/>
  <c r="E6" i="22"/>
  <c r="I6" i="22" s="1"/>
  <c r="H51" i="20" l="1"/>
  <c r="E8" i="22"/>
  <c r="I8" i="22" s="1"/>
  <c r="L51" i="20" l="1"/>
  <c r="H35" i="20"/>
  <c r="G36" i="21" l="1"/>
  <c r="R21" i="20" l="1"/>
  <c r="R35" i="20" s="1"/>
  <c r="Q23" i="21" s="1"/>
  <c r="Q36" i="21" s="1"/>
  <c r="Q5" i="21" s="1"/>
  <c r="Q20" i="21" s="1"/>
  <c r="J35" i="20"/>
  <c r="L35" i="20" l="1"/>
  <c r="G20" i="21" l="1"/>
  <c r="E9" i="22" l="1"/>
  <c r="I36" i="21"/>
  <c r="K36" i="21" l="1"/>
  <c r="E16" i="22"/>
  <c r="I16" i="22" s="1"/>
  <c r="I9" i="22"/>
  <c r="E18" i="22"/>
  <c r="I18" i="22" s="1"/>
  <c r="E15" i="22"/>
  <c r="E10" i="22"/>
  <c r="I10" i="22" s="1"/>
  <c r="I19" i="22"/>
  <c r="E11" i="22" l="1"/>
  <c r="I11" i="22" s="1"/>
  <c r="E17" i="22"/>
  <c r="I17" i="22" s="1"/>
  <c r="I15" i="22"/>
  <c r="E14" i="22" l="1"/>
  <c r="I14" i="22" s="1"/>
  <c r="E20" i="22"/>
  <c r="I20" i="22" s="1"/>
  <c r="E13" i="22"/>
  <c r="I13" i="22" s="1"/>
  <c r="I20" i="21"/>
  <c r="E12" i="22" l="1"/>
  <c r="K20" i="21"/>
  <c r="I12" i="22" l="1"/>
  <c r="E21" i="22"/>
  <c r="I21" i="22" s="1"/>
  <c r="E24" i="22"/>
  <c r="I24" i="22" s="1"/>
  <c r="E22" i="22"/>
  <c r="I22" i="22" s="1"/>
  <c r="E23" i="22"/>
  <c r="I23" i="22" s="1"/>
  <c r="E25" i="22" l="1"/>
  <c r="I25" i="22" l="1"/>
  <c r="E26" i="22"/>
  <c r="I26" i="22" s="1"/>
  <c r="E27" i="22"/>
  <c r="I27" i="22" s="1"/>
  <c r="I28" i="22" l="1"/>
  <c r="I31" i="22" s="1"/>
  <c r="I32" i="22" s="1"/>
  <c r="I33" i="22" s="1"/>
  <c r="E33" i="22" s="1"/>
  <c r="I35" i="22" l="1"/>
  <c r="E32" i="22"/>
  <c r="E31" i="22" s="1"/>
  <c r="E28" i="22" s="1"/>
  <c r="E35" i="22"/>
</calcChain>
</file>

<file path=xl/sharedStrings.xml><?xml version="1.0" encoding="utf-8"?>
<sst xmlns="http://schemas.openxmlformats.org/spreadsheetml/2006/main" count="339" uniqueCount="173">
  <si>
    <t/>
  </si>
  <si>
    <t>L</t>
  </si>
  <si>
    <t>경  비</t>
  </si>
  <si>
    <t>재료비</t>
  </si>
  <si>
    <t>노무비</t>
  </si>
  <si>
    <t>공 사 원 가 계 산 서</t>
  </si>
  <si>
    <t>금      액</t>
  </si>
  <si>
    <t>비    고</t>
  </si>
  <si>
    <t>직   접   재  료  비</t>
  </si>
  <si>
    <t>A1</t>
  </si>
  <si>
    <t>간   접   재  료  비</t>
  </si>
  <si>
    <t>A2</t>
  </si>
  <si>
    <t>작업설.부산물 등(△)</t>
  </si>
  <si>
    <t>A3</t>
  </si>
  <si>
    <t>A</t>
  </si>
  <si>
    <t>직   접   노  무  비</t>
  </si>
  <si>
    <t>B1</t>
  </si>
  <si>
    <t>간   접   노  무  비</t>
  </si>
  <si>
    <t>B2</t>
  </si>
  <si>
    <t>소                계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</si>
  <si>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</si>
  <si>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</si>
  <si>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</si>
  <si>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</si>
  <si>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</si>
  <si>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</si>
  <si>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</si>
  <si>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C12</t>
  </si>
  <si>
    <t>C13</t>
  </si>
  <si>
    <t>기    타    경    비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</si>
  <si>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</si>
  <si>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</si>
  <si>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</si>
  <si>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</si>
  <si>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</si>
  <si>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</si>
  <si>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</si>
  <si>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총       원       가</t>
  </si>
  <si>
    <t>F</t>
  </si>
  <si>
    <t>부   가   가  치  세</t>
  </si>
  <si>
    <t>H</t>
  </si>
  <si>
    <t>도    급    금    액</t>
  </si>
  <si>
    <t>Y</t>
  </si>
  <si>
    <t>총   공   사  금  액</t>
  </si>
  <si>
    <t>순  공  사  원  가</t>
  </si>
  <si>
    <t>단위</t>
  </si>
  <si>
    <t>비고</t>
  </si>
  <si>
    <t>M2</t>
  </si>
  <si>
    <t>TON</t>
  </si>
  <si>
    <t>수  량</t>
  </si>
  <si>
    <t>단  가</t>
  </si>
  <si>
    <t>손료요율</t>
  </si>
  <si>
    <t>손료구분</t>
  </si>
  <si>
    <t>적용구분</t>
  </si>
  <si>
    <t>합계구분</t>
  </si>
  <si>
    <t>기계경비</t>
  </si>
  <si>
    <t>식</t>
  </si>
  <si>
    <t>합  계</t>
  </si>
  <si>
    <t>수량</t>
  </si>
  <si>
    <t>재  료  비</t>
  </si>
  <si>
    <t>노  무  비</t>
  </si>
  <si>
    <t>경      비</t>
  </si>
  <si>
    <t>합      계</t>
  </si>
  <si>
    <t>가설비</t>
  </si>
  <si>
    <t>일위  6호</t>
  </si>
  <si>
    <t>일위  7호</t>
  </si>
  <si>
    <t>일위  9호</t>
  </si>
  <si>
    <t>일위  5호</t>
  </si>
  <si>
    <t>일위  8호</t>
  </si>
  <si>
    <t>일위 10호</t>
  </si>
  <si>
    <t>품      명</t>
  </si>
  <si>
    <t>규      격</t>
  </si>
  <si>
    <t>운반비</t>
  </si>
  <si>
    <t>작업부산물</t>
  </si>
  <si>
    <t>관급</t>
  </si>
  <si>
    <t>외주비</t>
  </si>
  <si>
    <t>장비비</t>
  </si>
  <si>
    <t>폐기물처리비</t>
  </si>
  <si>
    <t>잡비제외분</t>
  </si>
  <si>
    <t>사급자재대</t>
  </si>
  <si>
    <t>관급자재대</t>
  </si>
  <si>
    <t>사용자항목7</t>
  </si>
  <si>
    <t>사용자항목9</t>
  </si>
  <si>
    <t>간접재료비</t>
  </si>
  <si>
    <t>금   액</t>
  </si>
  <si>
    <t>금    액</t>
  </si>
  <si>
    <t>일위  3호</t>
  </si>
  <si>
    <t>구    성   비</t>
  </si>
  <si>
    <t>사용자항목8</t>
  </si>
  <si>
    <t>폐  기  물  처 리 비</t>
  </si>
  <si>
    <t>건설폐기물 -중간처리</t>
  </si>
  <si>
    <t>건  강  보   험   료</t>
  </si>
  <si>
    <t>노인 장기 요양보험료</t>
  </si>
  <si>
    <t>연  금  보   험   료</t>
  </si>
  <si>
    <t>C14</t>
  </si>
  <si>
    <t>C20</t>
  </si>
  <si>
    <t>C25</t>
  </si>
  <si>
    <t>고철대공제</t>
  </si>
  <si>
    <t>품목구분</t>
  </si>
  <si>
    <t>조달코드</t>
  </si>
  <si>
    <t xml:space="preserve">                     구  분
  비   목</t>
  </si>
  <si>
    <t>환  경  보   전   비</t>
  </si>
  <si>
    <t>건설하도급보증수수료</t>
  </si>
  <si>
    <t>C30</t>
  </si>
  <si>
    <t>건설기계대여보증수수료</t>
  </si>
  <si>
    <t>C32</t>
  </si>
  <si>
    <t>사용자항목2</t>
  </si>
  <si>
    <t>일위  2호</t>
  </si>
  <si>
    <t>공 사 내 역 서</t>
  </si>
  <si>
    <t>사용자항목10</t>
  </si>
  <si>
    <t>사용자항목11</t>
  </si>
  <si>
    <t>사용자항목12</t>
  </si>
  <si>
    <t>사용자항목13</t>
  </si>
  <si>
    <t>사용자항목14</t>
  </si>
  <si>
    <t>공 사 집 계 표</t>
  </si>
  <si>
    <t>수도광열비 포함</t>
  </si>
  <si>
    <t>안전관리비</t>
  </si>
  <si>
    <t>품질관리비</t>
  </si>
  <si>
    <t>공사 이행 보증수수료</t>
  </si>
  <si>
    <t>C31</t>
  </si>
  <si>
    <t>고   철   대  공  제</t>
  </si>
  <si>
    <t>D1</t>
  </si>
  <si>
    <t>관급자관급자재대</t>
  </si>
  <si>
    <t>kg</t>
  </si>
  <si>
    <t>혼합건설폐기물(불연성폐기물에 가연성 5%이하)</t>
  </si>
  <si>
    <t>합계제외</t>
  </si>
  <si>
    <t>M3</t>
  </si>
  <si>
    <t>산업 안전 보건관리비</t>
  </si>
  <si>
    <t>C16</t>
  </si>
  <si>
    <t>EA</t>
  </si>
  <si>
    <t>철강설</t>
  </si>
  <si>
    <t>철강설, 고철, 작업설부산물</t>
  </si>
  <si>
    <t>철강설, 스텐레스, 작업설부산물</t>
  </si>
  <si>
    <t>수집상차도</t>
  </si>
  <si>
    <t>공사현황판 설치</t>
  </si>
  <si>
    <t>청렴현수막 설치</t>
  </si>
  <si>
    <t>0101. 가설공사</t>
  </si>
  <si>
    <t>공사명 : 광주수피아여중 우천로공사</t>
  </si>
  <si>
    <t xml:space="preserve">차양 </t>
  </si>
  <si>
    <t>SMAT-08</t>
  </si>
  <si>
    <t>23633070</t>
  </si>
  <si>
    <t>SMAT-09</t>
  </si>
  <si>
    <t>23633071</t>
  </si>
  <si>
    <t>건설폐기물 운반비 - 불연성</t>
  </si>
  <si>
    <t>15ton 덤프트럭, 30km</t>
  </si>
  <si>
    <t>철골재 철거(인력)</t>
  </si>
  <si>
    <t>에폭시 라이닝</t>
  </si>
  <si>
    <t>아세틸렌사용</t>
  </si>
  <si>
    <t>기존방수층 제거 및 바탕처리</t>
  </si>
  <si>
    <t>바닥</t>
  </si>
  <si>
    <t>폴리카보네이트 해체</t>
  </si>
  <si>
    <t>설치비의40%</t>
  </si>
  <si>
    <t>건설(지정)폐기물 상차비</t>
  </si>
  <si>
    <t>15톤덤프트럭</t>
  </si>
  <si>
    <t>사용자항목6</t>
  </si>
  <si>
    <t>0103. 철거공사</t>
  </si>
  <si>
    <t>0104. 고철대공제</t>
  </si>
  <si>
    <t>0105. 폐기물처리비</t>
  </si>
  <si>
    <t>02. 관급자재대</t>
  </si>
  <si>
    <t>조달수수료</t>
  </si>
  <si>
    <t>％</t>
  </si>
  <si>
    <t>단수정리</t>
  </si>
  <si>
    <t>퇴 직 공 제 부 금 비</t>
  </si>
  <si>
    <t>C15</t>
  </si>
  <si>
    <t>관급자 관급 자 재 대</t>
  </si>
  <si>
    <t>U1</t>
  </si>
  <si>
    <t>콘크리트 바닥면, 1.5mm</t>
    <phoneticPr fontId="1" type="noConversion"/>
  </si>
  <si>
    <t xml:space="preserve">단면복구 보수몰탈 </t>
    <phoneticPr fontId="1" type="noConversion"/>
  </si>
  <si>
    <t>0102. 우천로공사</t>
    <phoneticPr fontId="1" type="noConversion"/>
  </si>
  <si>
    <t>01. 우천로공사</t>
    <phoneticPr fontId="1" type="noConversion"/>
  </si>
  <si>
    <t>바닥 15mm</t>
    <phoneticPr fontId="1" type="noConversion"/>
  </si>
  <si>
    <t>SMAT-08</t>
    <phoneticPr fontId="1" type="noConversion"/>
  </si>
  <si>
    <t>SMAT-09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</si>
</sst>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  <numFmt numFmtId="177" formatCode="_ * #,##0_ ;_ * \-#,##0_ ;_ * &quot;-&quot;_ ;_ @_ 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sz val="18"/>
      <name val="바탕체"/>
      <family val="1"/>
      <charset val="129"/>
    </font>
    <font>
      <sz val="12"/>
      <name val="바탕체"/>
      <family val="1"/>
      <charset val="129"/>
    </font>
    <font>
      <sz val="9"/>
      <name val="돋움"/>
      <family val="3"/>
      <charset val="129"/>
    </font>
    <font>
      <b/>
      <sz val="20"/>
      <color rgb="FF000000"/>
      <name val="굴림체"/>
      <family val="3"/>
      <charset val="129"/>
    </font>
    <font>
      <b/>
      <u/>
      <sz val="9"/>
      <color rgb="FF0000FF"/>
      <name val="굴림체"/>
      <family val="3"/>
      <charset val="129"/>
    </font>
    <font>
      <b/>
      <u/>
      <sz val="9"/>
      <color rgb="FF0000FF"/>
      <name val="맑은 고딕"/>
      <family val="2"/>
      <charset val="129"/>
      <scheme val="minor"/>
    </font>
    <font>
      <sz val="9"/>
      <color rgb="FF000080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80000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4F4FD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13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3" fillId="0" borderId="0"/>
    <xf numFmtId="0" fontId="5" fillId="0" borderId="8" applyNumberFormat="0" applyFont="0" applyFill="0" applyBorder="0" applyAlignment="0"/>
    <xf numFmtId="177" fontId="6" fillId="0" borderId="0" applyFont="0" applyFill="0" applyBorder="0" applyProtection="0">
      <alignment vertical="center"/>
    </xf>
    <xf numFmtId="43" fontId="7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0" fontId="14" fillId="0" borderId="5" xfId="0" quotePrefix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right" vertical="center" shrinkToFit="1"/>
    </xf>
    <xf numFmtId="0" fontId="12" fillId="0" borderId="0" xfId="0" quotePrefix="1" applyFont="1">
      <alignment vertical="center"/>
    </xf>
    <xf numFmtId="0" fontId="14" fillId="0" borderId="6" xfId="0" quotePrefix="1" applyFont="1" applyBorder="1" applyAlignment="1">
      <alignment horizontal="left" vertical="center" shrinkToFit="1"/>
    </xf>
    <xf numFmtId="0" fontId="14" fillId="0" borderId="6" xfId="0" applyFont="1" applyBorder="1" applyAlignment="1">
      <alignment horizontal="right" vertical="center" shrinkToFit="1"/>
    </xf>
    <xf numFmtId="0" fontId="14" fillId="0" borderId="7" xfId="0" quotePrefix="1" applyFont="1" applyBorder="1" applyAlignment="1">
      <alignment horizontal="left" vertical="center" shrinkToFit="1"/>
    </xf>
    <xf numFmtId="0" fontId="14" fillId="0" borderId="7" xfId="0" applyFont="1" applyBorder="1" applyAlignment="1">
      <alignment horizontal="right" vertical="center" shrinkToFit="1"/>
    </xf>
    <xf numFmtId="0" fontId="14" fillId="3" borderId="14" xfId="0" quotePrefix="1" applyFont="1" applyFill="1" applyBorder="1" applyAlignment="1">
      <alignment horizontal="left" vertical="center" shrinkToFit="1"/>
    </xf>
    <xf numFmtId="0" fontId="14" fillId="3" borderId="14" xfId="0" applyFont="1" applyFill="1" applyBorder="1" applyAlignment="1">
      <alignment horizontal="righ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right" vertical="center" shrinkToFit="1"/>
    </xf>
    <xf numFmtId="0" fontId="14" fillId="0" borderId="14" xfId="0" quotePrefix="1" applyFont="1" applyBorder="1" applyAlignment="1">
      <alignment horizontal="left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3" fillId="0" borderId="14" xfId="0" quotePrefix="1" applyFont="1" applyBorder="1" applyAlignment="1">
      <alignment horizontal="left" vertical="center" shrinkToFit="1"/>
    </xf>
    <xf numFmtId="0" fontId="13" fillId="0" borderId="14" xfId="0" quotePrefix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right" vertical="center" shrinkToFit="1"/>
    </xf>
    <xf numFmtId="0" fontId="13" fillId="0" borderId="14" xfId="0" applyFont="1" applyBorder="1" applyAlignment="1">
      <alignment horizontal="left" vertical="center" shrinkToFit="1"/>
    </xf>
    <xf numFmtId="0" fontId="14" fillId="3" borderId="14" xfId="0" quotePrefix="1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left" vertical="center" shrinkToFit="1"/>
    </xf>
    <xf numFmtId="0" fontId="13" fillId="0" borderId="14" xfId="0" quotePrefix="1" applyFont="1" applyBorder="1" applyAlignment="1">
      <alignment horizontal="right"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1" fontId="12" fillId="0" borderId="0" xfId="11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quotePrefix="1" applyFont="1">
      <alignment vertical="center"/>
    </xf>
    <xf numFmtId="0" fontId="10" fillId="0" borderId="0" xfId="0" applyFont="1">
      <alignment vertical="center"/>
    </xf>
    <xf numFmtId="0" fontId="11" fillId="2" borderId="1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4" fillId="3" borderId="14" xfId="0" quotePrefix="1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0" fontId="13" fillId="0" borderId="5" xfId="0" quotePrefix="1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shrinkToFit="1"/>
    </xf>
    <xf numFmtId="0" fontId="13" fillId="0" borderId="14" xfId="0" quotePrefix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5" fillId="4" borderId="14" xfId="0" quotePrefix="1" applyFont="1" applyFill="1" applyBorder="1" applyAlignment="1">
      <alignment horizontal="left" vertical="center" shrinkToFit="1"/>
    </xf>
    <xf numFmtId="0" fontId="15" fillId="4" borderId="14" xfId="0" applyFont="1" applyFill="1" applyBorder="1" applyAlignment="1">
      <alignment horizontal="left" vertical="center" shrinkToFit="1"/>
    </xf>
    <xf numFmtId="0" fontId="15" fillId="4" borderId="2" xfId="0" quotePrefix="1" applyFont="1" applyFill="1" applyBorder="1" applyAlignment="1">
      <alignment horizontal="left" vertical="center" shrinkToFit="1"/>
    </xf>
    <xf numFmtId="0" fontId="15" fillId="4" borderId="3" xfId="0" quotePrefix="1" applyFont="1" applyFill="1" applyBorder="1" applyAlignment="1">
      <alignment horizontal="left" vertical="center" shrinkToFit="1"/>
    </xf>
    <xf numFmtId="0" fontId="15" fillId="4" borderId="4" xfId="0" quotePrefix="1" applyFont="1" applyFill="1" applyBorder="1" applyAlignment="1">
      <alignment horizontal="left" vertical="center" shrinkToFit="1"/>
    </xf>
  </cellXfs>
  <cellStyles count="12">
    <cellStyle name="Comma [0]" xfId="3" xr:uid="{00000000-0005-0000-0000-000000000000}"/>
    <cellStyle name="Currency [0]" xfId="4" xr:uid="{00000000-0005-0000-0000-000001000000}"/>
    <cellStyle name="Header1" xfId="5" xr:uid="{00000000-0005-0000-0000-000002000000}"/>
    <cellStyle name="Header2" xfId="6" xr:uid="{00000000-0005-0000-0000-000003000000}"/>
    <cellStyle name="Normal_Sheet1" xfId="7" xr:uid="{00000000-0005-0000-0000-000004000000}"/>
    <cellStyle name="wonga" xfId="8" xr:uid="{00000000-0005-0000-0000-000005000000}"/>
    <cellStyle name="쉼표 [0]" xfId="11" builtinId="6"/>
    <cellStyle name="쉼표 [0] 2" xfId="2" xr:uid="{00000000-0005-0000-0000-000007000000}"/>
    <cellStyle name="콤마 [0]_고흥 도화 초등학교" xfId="9" xr:uid="{00000000-0005-0000-0000-000008000000}"/>
    <cellStyle name="콤마_배수공" xfId="10" xr:uid="{00000000-0005-0000-0000-000009000000}"/>
    <cellStyle name="표준" xfId="0" builtinId="0"/>
    <cellStyle name="표준 2" xfId="1" xr:uid="{00000000-0005-0000-0000-00000B000000}"/>
  </cellStyles>
  <dxfs count="6">
    <dxf>
      <numFmt numFmtId="179" formatCode="#,###"/>
    </dxf>
    <dxf>
      <numFmt numFmtId="180" formatCode="#,##0.0#####"/>
    </dxf>
    <dxf>
      <numFmt numFmtId="179" formatCode="#,###"/>
    </dxf>
    <dxf>
      <numFmt numFmtId="180" formatCode="#,##0.0#####"/>
    </dxf>
    <dxf>
      <numFmt numFmtId="179" formatCode="#,###"/>
    </dxf>
    <dxf>
      <numFmt numFmtId="180" formatCode="#,##0.0#####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19D86"/>
  </sheetPr>
  <dimension ref="A1:I36"/>
  <sheetViews>
    <sheetView tabSelected="1" view="pageBreakPreview" zoomScaleNormal="100" zoomScaleSheetLayoutView="10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E39" sqref="E39"/>
    </sheetView>
  </sheetViews>
  <sheetFormatPr defaultColWidth="9" defaultRowHeight="16.5" x14ac:dyDescent="0.3"/>
  <cols>
    <col min="1" max="2" width="3.625" customWidth="1"/>
    <col min="3" max="3" width="15.625" style="1" customWidth="1"/>
    <col min="4" max="4" width="55.625" style="1" customWidth="1"/>
    <col min="5" max="5" width="25.625" style="3" customWidth="1"/>
    <col min="6" max="6" width="19.625" style="1" customWidth="1"/>
    <col min="7" max="7" width="14.625" hidden="1" customWidth="1"/>
    <col min="8" max="8" width="17.625" customWidth="1"/>
    <col min="9" max="10" width="14.625" customWidth="1"/>
    <col min="11" max="11" width="17.625" customWidth="1"/>
    <col min="12" max="13" width="9" customWidth="1"/>
    <col min="14" max="14" width="9.875" customWidth="1"/>
    <col min="15" max="16" width="9" customWidth="1"/>
  </cols>
  <sheetData>
    <row r="1" spans="1:9" ht="30" customHeight="1" x14ac:dyDescent="0.3">
      <c r="A1" s="33" t="s">
        <v>5</v>
      </c>
      <c r="B1" s="33"/>
      <c r="C1" s="33"/>
      <c r="D1" s="33"/>
      <c r="E1" s="33"/>
      <c r="F1" s="33"/>
    </row>
    <row r="2" spans="1:9" ht="16.149999999999999" customHeight="1" x14ac:dyDescent="0.3">
      <c r="A2" s="34" t="s">
        <v>137</v>
      </c>
      <c r="B2" s="35"/>
      <c r="C2" s="35"/>
      <c r="D2" s="35"/>
      <c r="E2" s="35"/>
      <c r="F2" s="35"/>
    </row>
    <row r="3" spans="1:9" s="4" customFormat="1" ht="12" customHeight="1" x14ac:dyDescent="0.3">
      <c r="A3" s="36" t="s">
        <v>100</v>
      </c>
      <c r="B3" s="37"/>
      <c r="C3" s="38"/>
      <c r="D3" s="42" t="s">
        <v>87</v>
      </c>
      <c r="E3" s="42" t="s">
        <v>6</v>
      </c>
      <c r="F3" s="42" t="s">
        <v>7</v>
      </c>
    </row>
    <row r="4" spans="1:9" s="4" customFormat="1" ht="12" customHeight="1" x14ac:dyDescent="0.3">
      <c r="A4" s="39"/>
      <c r="B4" s="40"/>
      <c r="C4" s="41"/>
      <c r="D4" s="42"/>
      <c r="E4" s="42"/>
      <c r="F4" s="42"/>
    </row>
    <row r="5" spans="1:9" s="4" customFormat="1" ht="16.149999999999999" customHeight="1" x14ac:dyDescent="0.3">
      <c r="A5" s="45" t="s">
        <v>44</v>
      </c>
      <c r="B5" s="45" t="s">
        <v>3</v>
      </c>
      <c r="C5" s="5" t="s">
        <v>8</v>
      </c>
      <c r="D5" s="5" t="s">
        <v>0</v>
      </c>
      <c r="E5" s="6">
        <f>ROUNDDOWN(집계표!E20-집계표!AP20, 0)</f>
        <v>0</v>
      </c>
      <c r="F5" s="5" t="s">
        <v>0</v>
      </c>
      <c r="G5" s="7" t="s">
        <v>9</v>
      </c>
      <c r="H5" s="4">
        <v>0</v>
      </c>
      <c r="I5" s="4">
        <f t="shared" ref="I5:I27" si="0">E5</f>
        <v>0</v>
      </c>
    </row>
    <row r="6" spans="1:9" s="4" customFormat="1" ht="16.149999999999999" customHeight="1" x14ac:dyDescent="0.3">
      <c r="A6" s="46"/>
      <c r="B6" s="46"/>
      <c r="C6" s="8" t="s">
        <v>10</v>
      </c>
      <c r="D6" s="8" t="s">
        <v>0</v>
      </c>
      <c r="E6" s="9">
        <f>ROUNDDOWN(E5*H6, 0)</f>
        <v>0</v>
      </c>
      <c r="F6" s="8" t="s">
        <v>0</v>
      </c>
      <c r="G6" s="7" t="s">
        <v>11</v>
      </c>
      <c r="H6" s="4">
        <v>0</v>
      </c>
      <c r="I6" s="4">
        <f t="shared" si="0"/>
        <v>0</v>
      </c>
    </row>
    <row r="7" spans="1:9" s="4" customFormat="1" ht="16.149999999999999" customHeight="1" x14ac:dyDescent="0.3">
      <c r="A7" s="47"/>
      <c r="B7" s="47"/>
      <c r="C7" s="10" t="s">
        <v>12</v>
      </c>
      <c r="D7" s="10" t="s">
        <v>0</v>
      </c>
      <c r="E7" s="11">
        <f>집계표!S20</f>
        <v>0</v>
      </c>
      <c r="F7" s="10" t="s">
        <v>0</v>
      </c>
      <c r="G7" s="7" t="s">
        <v>13</v>
      </c>
      <c r="H7" s="4">
        <v>0</v>
      </c>
      <c r="I7" s="4">
        <f t="shared" si="0"/>
        <v>0</v>
      </c>
    </row>
    <row r="8" spans="1:9" s="4" customFormat="1" ht="16.149999999999999" customHeight="1" x14ac:dyDescent="0.3">
      <c r="A8" s="48"/>
      <c r="B8" s="48"/>
      <c r="C8" s="12" t="s">
        <v>19</v>
      </c>
      <c r="D8" s="12" t="s">
        <v>0</v>
      </c>
      <c r="E8" s="13">
        <f>SUM(E5:E6)-ABS(E7)</f>
        <v>0</v>
      </c>
      <c r="F8" s="12" t="s">
        <v>0</v>
      </c>
      <c r="G8" s="7" t="s">
        <v>14</v>
      </c>
      <c r="H8" s="4">
        <v>0</v>
      </c>
      <c r="I8" s="4">
        <f t="shared" si="0"/>
        <v>0</v>
      </c>
    </row>
    <row r="9" spans="1:9" s="4" customFormat="1" ht="16.149999999999999" customHeight="1" x14ac:dyDescent="0.3">
      <c r="A9" s="49"/>
      <c r="B9" s="45" t="s">
        <v>4</v>
      </c>
      <c r="C9" s="5" t="s">
        <v>15</v>
      </c>
      <c r="D9" s="5" t="s">
        <v>0</v>
      </c>
      <c r="E9" s="6">
        <f>ROUNDDOWN(집계표!G20, 0)</f>
        <v>0</v>
      </c>
      <c r="F9" s="5" t="s">
        <v>0</v>
      </c>
      <c r="G9" s="7" t="s">
        <v>16</v>
      </c>
      <c r="H9" s="4">
        <v>0</v>
      </c>
      <c r="I9" s="4">
        <f t="shared" si="0"/>
        <v>0</v>
      </c>
    </row>
    <row r="10" spans="1:9" s="4" customFormat="1" ht="16.149999999999999" customHeight="1" x14ac:dyDescent="0.3">
      <c r="A10" s="47"/>
      <c r="B10" s="47"/>
      <c r="C10" s="10" t="s">
        <v>17</v>
      </c>
      <c r="D10" s="14" t="str">
        <f>"직.노*"&amp;H10*100&amp;"%"</f>
        <v>직.노*12.2%</v>
      </c>
      <c r="E10" s="11">
        <f>ROUNDDOWN(E9*H10, 0)</f>
        <v>0</v>
      </c>
      <c r="F10" s="10" t="s">
        <v>0</v>
      </c>
      <c r="G10" s="7" t="s">
        <v>18</v>
      </c>
      <c r="H10" s="4">
        <v>0.122</v>
      </c>
      <c r="I10" s="4">
        <f t="shared" si="0"/>
        <v>0</v>
      </c>
    </row>
    <row r="11" spans="1:9" s="4" customFormat="1" ht="16.149999999999999" customHeight="1" x14ac:dyDescent="0.3">
      <c r="A11" s="48"/>
      <c r="B11" s="48"/>
      <c r="C11" s="12" t="s">
        <v>19</v>
      </c>
      <c r="D11" s="12" t="s">
        <v>0</v>
      </c>
      <c r="E11" s="13">
        <f>SUM(E9:E10)</f>
        <v>0</v>
      </c>
      <c r="F11" s="12" t="s">
        <v>0</v>
      </c>
      <c r="G11" s="7" t="s">
        <v>20</v>
      </c>
      <c r="H11" s="4">
        <v>0</v>
      </c>
      <c r="I11" s="4">
        <f t="shared" si="0"/>
        <v>0</v>
      </c>
    </row>
    <row r="12" spans="1:9" s="4" customFormat="1" ht="16.149999999999999" customHeight="1" x14ac:dyDescent="0.3">
      <c r="A12" s="49"/>
      <c r="B12" s="45" t="s">
        <v>2</v>
      </c>
      <c r="C12" s="5" t="s">
        <v>21</v>
      </c>
      <c r="D12" s="5" t="s">
        <v>0</v>
      </c>
      <c r="E12" s="6">
        <f>ROUNDDOWN(집계표!I20, 0)</f>
        <v>0</v>
      </c>
      <c r="F12" s="5" t="s">
        <v>0</v>
      </c>
      <c r="G12" s="7" t="s">
        <v>22</v>
      </c>
      <c r="H12" s="4">
        <v>0</v>
      </c>
      <c r="I12" s="4">
        <f t="shared" si="0"/>
        <v>0</v>
      </c>
    </row>
    <row r="13" spans="1:9" s="4" customFormat="1" ht="16.149999999999999" customHeight="1" x14ac:dyDescent="0.3">
      <c r="A13" s="46"/>
      <c r="B13" s="46"/>
      <c r="C13" s="8" t="s">
        <v>23</v>
      </c>
      <c r="D13" s="15" t="str">
        <f>"(노)*"&amp;H13*100&amp;"%"</f>
        <v>(노)*3.7%</v>
      </c>
      <c r="E13" s="9">
        <f>ROUNDDOWN((E11)*H13, 0)</f>
        <v>0</v>
      </c>
      <c r="F13" s="8" t="s">
        <v>0</v>
      </c>
      <c r="G13" s="7" t="s">
        <v>24</v>
      </c>
      <c r="H13" s="4">
        <v>3.7000000000000005E-2</v>
      </c>
      <c r="I13" s="4">
        <f t="shared" si="0"/>
        <v>0</v>
      </c>
    </row>
    <row r="14" spans="1:9" s="4" customFormat="1" ht="16.149999999999999" customHeight="1" x14ac:dyDescent="0.3">
      <c r="A14" s="46"/>
      <c r="B14" s="46"/>
      <c r="C14" s="8" t="s">
        <v>25</v>
      </c>
      <c r="D14" s="15" t="str">
        <f>"(노)*"&amp;H14*100&amp;"%"</f>
        <v>(노)*1.01%</v>
      </c>
      <c r="E14" s="9">
        <f>ROUNDDOWN((E11)*H14, 0)</f>
        <v>0</v>
      </c>
      <c r="F14" s="8" t="s">
        <v>0</v>
      </c>
      <c r="G14" s="7" t="s">
        <v>26</v>
      </c>
      <c r="H14" s="4">
        <v>1.01E-2</v>
      </c>
      <c r="I14" s="4">
        <f t="shared" si="0"/>
        <v>0</v>
      </c>
    </row>
    <row r="15" spans="1:9" s="4" customFormat="1" ht="16.149999999999999" customHeight="1" x14ac:dyDescent="0.3">
      <c r="A15" s="46"/>
      <c r="B15" s="46"/>
      <c r="C15" s="8" t="s">
        <v>91</v>
      </c>
      <c r="D15" s="8" t="s">
        <v>0</v>
      </c>
      <c r="E15" s="9">
        <f>ROUNDDOWN((E9)*H15, 0)</f>
        <v>0</v>
      </c>
      <c r="F15" s="8" t="s">
        <v>0</v>
      </c>
      <c r="G15" s="7" t="s">
        <v>27</v>
      </c>
      <c r="H15" s="4">
        <v>0</v>
      </c>
      <c r="I15" s="4">
        <f t="shared" si="0"/>
        <v>0</v>
      </c>
    </row>
    <row r="16" spans="1:9" s="4" customFormat="1" ht="16.149999999999999" customHeight="1" x14ac:dyDescent="0.3">
      <c r="A16" s="46"/>
      <c r="B16" s="46"/>
      <c r="C16" s="8" t="s">
        <v>93</v>
      </c>
      <c r="D16" s="8" t="s">
        <v>0</v>
      </c>
      <c r="E16" s="9">
        <f>ROUNDDOWN((E9)*H16, 0)</f>
        <v>0</v>
      </c>
      <c r="F16" s="8" t="s">
        <v>0</v>
      </c>
      <c r="G16" s="7" t="s">
        <v>28</v>
      </c>
      <c r="H16" s="4">
        <v>0</v>
      </c>
      <c r="I16" s="4">
        <f t="shared" si="0"/>
        <v>0</v>
      </c>
    </row>
    <row r="17" spans="1:9" s="4" customFormat="1" ht="16.149999999999999" customHeight="1" x14ac:dyDescent="0.3">
      <c r="A17" s="46"/>
      <c r="B17" s="46"/>
      <c r="C17" s="8" t="s">
        <v>92</v>
      </c>
      <c r="D17" s="8" t="s">
        <v>0</v>
      </c>
      <c r="E17" s="9">
        <f>ROUNDDOWN((E15)*H17, 0)</f>
        <v>0</v>
      </c>
      <c r="F17" s="8" t="s">
        <v>0</v>
      </c>
      <c r="G17" s="7" t="s">
        <v>94</v>
      </c>
      <c r="H17" s="4">
        <v>0</v>
      </c>
      <c r="I17" s="4">
        <f t="shared" si="0"/>
        <v>0</v>
      </c>
    </row>
    <row r="18" spans="1:9" s="4" customFormat="1" ht="16.149999999999999" customHeight="1" x14ac:dyDescent="0.3">
      <c r="A18" s="46"/>
      <c r="B18" s="46"/>
      <c r="C18" s="8" t="s">
        <v>162</v>
      </c>
      <c r="D18" s="8" t="s">
        <v>0</v>
      </c>
      <c r="E18" s="9">
        <f>ROUNDDOWN((E9)*H18, 0)</f>
        <v>0</v>
      </c>
      <c r="F18" s="8" t="s">
        <v>0</v>
      </c>
      <c r="G18" s="7" t="s">
        <v>163</v>
      </c>
      <c r="H18" s="4">
        <v>0</v>
      </c>
      <c r="I18" s="4">
        <f t="shared" si="0"/>
        <v>0</v>
      </c>
    </row>
    <row r="19" spans="1:9" s="4" customFormat="1" ht="16.149999999999999" customHeight="1" x14ac:dyDescent="0.3">
      <c r="A19" s="46"/>
      <c r="B19" s="46"/>
      <c r="C19" s="8" t="s">
        <v>127</v>
      </c>
      <c r="D19" s="15"/>
      <c r="E19" s="9"/>
      <c r="F19" s="8"/>
      <c r="G19" s="7" t="s">
        <v>128</v>
      </c>
      <c r="H19" s="4">
        <v>2.9300000000000003E-2</v>
      </c>
      <c r="I19" s="4">
        <f t="shared" si="0"/>
        <v>0</v>
      </c>
    </row>
    <row r="20" spans="1:9" s="4" customFormat="1" ht="16.149999999999999" customHeight="1" x14ac:dyDescent="0.3">
      <c r="A20" s="46"/>
      <c r="B20" s="46"/>
      <c r="C20" s="8" t="s">
        <v>29</v>
      </c>
      <c r="D20" s="15" t="str">
        <f>"(재+노)*"&amp;H20*100&amp;"%"</f>
        <v>(재+노)*5.509%</v>
      </c>
      <c r="E20" s="9">
        <f>ROUNDDOWN((E8+E11)*H20, 0)</f>
        <v>0</v>
      </c>
      <c r="F20" s="8" t="s">
        <v>115</v>
      </c>
      <c r="G20" s="7" t="s">
        <v>95</v>
      </c>
      <c r="H20" s="4">
        <v>5.509E-2</v>
      </c>
      <c r="I20" s="4">
        <f t="shared" si="0"/>
        <v>0</v>
      </c>
    </row>
    <row r="21" spans="1:9" s="4" customFormat="1" ht="16.149999999999999" customHeight="1" x14ac:dyDescent="0.3">
      <c r="A21" s="46"/>
      <c r="B21" s="46"/>
      <c r="C21" s="8" t="s">
        <v>101</v>
      </c>
      <c r="D21" s="8" t="s">
        <v>0</v>
      </c>
      <c r="E21" s="9">
        <f>ROUNDDOWN((E8+E9+E12)*H21, 0)</f>
        <v>0</v>
      </c>
      <c r="F21" s="8" t="s">
        <v>0</v>
      </c>
      <c r="G21" s="7" t="s">
        <v>96</v>
      </c>
      <c r="H21" s="4">
        <v>0</v>
      </c>
      <c r="I21" s="4">
        <f t="shared" si="0"/>
        <v>0</v>
      </c>
    </row>
    <row r="22" spans="1:9" s="4" customFormat="1" ht="16.149999999999999" customHeight="1" x14ac:dyDescent="0.3">
      <c r="A22" s="46"/>
      <c r="B22" s="46"/>
      <c r="C22" s="8" t="s">
        <v>102</v>
      </c>
      <c r="D22" s="8" t="s">
        <v>0</v>
      </c>
      <c r="E22" s="9">
        <f>ROUNDDOWN((E8+E9+E12)*H22, 0)</f>
        <v>0</v>
      </c>
      <c r="F22" s="8" t="s">
        <v>0</v>
      </c>
      <c r="G22" s="7" t="s">
        <v>103</v>
      </c>
      <c r="H22" s="4">
        <v>0</v>
      </c>
      <c r="I22" s="4">
        <f t="shared" si="0"/>
        <v>0</v>
      </c>
    </row>
    <row r="23" spans="1:9" s="4" customFormat="1" ht="16.149999999999999" customHeight="1" x14ac:dyDescent="0.3">
      <c r="A23" s="46"/>
      <c r="B23" s="46"/>
      <c r="C23" s="8" t="s">
        <v>118</v>
      </c>
      <c r="D23" s="8" t="s">
        <v>0</v>
      </c>
      <c r="E23" s="9">
        <f>ROUNDDOWN((E8+E9+E12)*H23*(1/12), 0)</f>
        <v>0</v>
      </c>
      <c r="F23" s="8" t="s">
        <v>0</v>
      </c>
      <c r="G23" s="7" t="s">
        <v>119</v>
      </c>
      <c r="H23" s="4">
        <v>0</v>
      </c>
      <c r="I23" s="4">
        <f t="shared" si="0"/>
        <v>0</v>
      </c>
    </row>
    <row r="24" spans="1:9" s="4" customFormat="1" ht="16.149999999999999" customHeight="1" x14ac:dyDescent="0.3">
      <c r="A24" s="47"/>
      <c r="B24" s="47"/>
      <c r="C24" s="10" t="s">
        <v>104</v>
      </c>
      <c r="D24" s="10" t="s">
        <v>0</v>
      </c>
      <c r="E24" s="11">
        <f>ROUNDDOWN((E8+E9+E12)*H24, 0)</f>
        <v>0</v>
      </c>
      <c r="F24" s="10" t="s">
        <v>0</v>
      </c>
      <c r="G24" s="7" t="s">
        <v>105</v>
      </c>
      <c r="H24" s="4">
        <v>0</v>
      </c>
      <c r="I24" s="4">
        <f t="shared" si="0"/>
        <v>0</v>
      </c>
    </row>
    <row r="25" spans="1:9" s="4" customFormat="1" ht="16.149999999999999" customHeight="1" x14ac:dyDescent="0.3">
      <c r="A25" s="48"/>
      <c r="B25" s="48"/>
      <c r="C25" s="12" t="s">
        <v>19</v>
      </c>
      <c r="D25" s="12" t="s">
        <v>0</v>
      </c>
      <c r="E25" s="13">
        <f>SUM(E12:E24)</f>
        <v>0</v>
      </c>
      <c r="F25" s="12" t="s">
        <v>0</v>
      </c>
      <c r="G25" s="7" t="s">
        <v>30</v>
      </c>
      <c r="H25" s="4">
        <v>0</v>
      </c>
      <c r="I25" s="4">
        <f t="shared" si="0"/>
        <v>0</v>
      </c>
    </row>
    <row r="26" spans="1:9" s="4" customFormat="1" ht="16.149999999999999" customHeight="1" x14ac:dyDescent="0.3">
      <c r="A26" s="48"/>
      <c r="B26" s="43" t="s">
        <v>31</v>
      </c>
      <c r="C26" s="44"/>
      <c r="D26" s="12" t="s">
        <v>0</v>
      </c>
      <c r="E26" s="13">
        <f>E8+E11+E25</f>
        <v>0</v>
      </c>
      <c r="F26" s="12" t="s">
        <v>0</v>
      </c>
      <c r="G26" s="7" t="s">
        <v>32</v>
      </c>
      <c r="H26" s="4">
        <v>0</v>
      </c>
      <c r="I26" s="4">
        <f t="shared" si="0"/>
        <v>0</v>
      </c>
    </row>
    <row r="27" spans="1:9" s="4" customFormat="1" ht="16.149999999999999" customHeight="1" x14ac:dyDescent="0.3">
      <c r="A27" s="50" t="s">
        <v>33</v>
      </c>
      <c r="B27" s="51"/>
      <c r="C27" s="51"/>
      <c r="D27" s="16" t="str">
        <f>"(재+노+경)*"&amp;H27*100&amp;"%"</f>
        <v>(재+노+경)*6%</v>
      </c>
      <c r="E27" s="17">
        <f>ROUNDDOWN((E8+E11+E25)*H27, 0)</f>
        <v>0</v>
      </c>
      <c r="F27" s="18" t="s">
        <v>0</v>
      </c>
      <c r="G27" s="7" t="s">
        <v>34</v>
      </c>
      <c r="H27" s="4">
        <v>0.06</v>
      </c>
      <c r="I27" s="4">
        <f t="shared" si="0"/>
        <v>0</v>
      </c>
    </row>
    <row r="28" spans="1:9" s="4" customFormat="1" ht="16.149999999999999" customHeight="1" x14ac:dyDescent="0.3">
      <c r="A28" s="50" t="s">
        <v>35</v>
      </c>
      <c r="B28" s="51"/>
      <c r="C28" s="51"/>
      <c r="D28" s="16" t="str">
        <f>"(노+경+일)*"&amp;H28*100&amp;"%"</f>
        <v>(노+경+일)*15%</v>
      </c>
      <c r="E28" s="17">
        <f>E31-E30-E29-E27-E26</f>
        <v>0</v>
      </c>
      <c r="F28" s="18" t="s">
        <v>0</v>
      </c>
      <c r="G28" s="7" t="s">
        <v>36</v>
      </c>
      <c r="H28" s="4">
        <v>0.15</v>
      </c>
      <c r="I28" s="4">
        <f>(I11+I25+I27)*H28</f>
        <v>0</v>
      </c>
    </row>
    <row r="29" spans="1:9" s="4" customFormat="1" ht="16.149999999999999" customHeight="1" x14ac:dyDescent="0.3">
      <c r="A29" s="50" t="s">
        <v>120</v>
      </c>
      <c r="B29" s="51"/>
      <c r="C29" s="51"/>
      <c r="D29" s="18" t="s">
        <v>0</v>
      </c>
      <c r="E29" s="17">
        <f>ROUNDDOWN(집계표!AF20, 0)</f>
        <v>0</v>
      </c>
      <c r="F29" s="18" t="s">
        <v>0</v>
      </c>
      <c r="G29" s="7" t="s">
        <v>121</v>
      </c>
      <c r="H29" s="4">
        <v>0</v>
      </c>
      <c r="I29" s="4">
        <f>E29</f>
        <v>0</v>
      </c>
    </row>
    <row r="30" spans="1:9" s="4" customFormat="1" ht="16.149999999999999" customHeight="1" x14ac:dyDescent="0.3">
      <c r="A30" s="50" t="s">
        <v>89</v>
      </c>
      <c r="B30" s="51"/>
      <c r="C30" s="51"/>
      <c r="D30" s="18" t="s">
        <v>0</v>
      </c>
      <c r="E30" s="17">
        <f>ROUNDDOWN(집계표!W20, 0)</f>
        <v>0</v>
      </c>
      <c r="F30" s="18" t="s">
        <v>0</v>
      </c>
      <c r="G30" s="7" t="s">
        <v>1</v>
      </c>
      <c r="H30" s="4">
        <v>0</v>
      </c>
      <c r="I30" s="4">
        <f>E30</f>
        <v>0</v>
      </c>
    </row>
    <row r="31" spans="1:9" s="4" customFormat="1" ht="16.149999999999999" customHeight="1" x14ac:dyDescent="0.3">
      <c r="A31" s="50" t="s">
        <v>37</v>
      </c>
      <c r="B31" s="51"/>
      <c r="C31" s="51"/>
      <c r="D31" s="18" t="s">
        <v>0</v>
      </c>
      <c r="E31" s="17">
        <f>ROUNDDOWN(E33-E32, 0)</f>
        <v>0</v>
      </c>
      <c r="F31" s="18" t="s">
        <v>0</v>
      </c>
      <c r="G31" s="7" t="s">
        <v>38</v>
      </c>
      <c r="H31" s="4">
        <v>0</v>
      </c>
      <c r="I31" s="4">
        <f>SUM(I26:I30)</f>
        <v>0</v>
      </c>
    </row>
    <row r="32" spans="1:9" s="4" customFormat="1" ht="16.149999999999999" customHeight="1" x14ac:dyDescent="0.3">
      <c r="A32" s="50" t="s">
        <v>39</v>
      </c>
      <c r="B32" s="51"/>
      <c r="C32" s="51"/>
      <c r="D32" s="16" t="str">
        <f>"(총원가)*"&amp;H32*100&amp;"%"</f>
        <v>(총원가)*10%</v>
      </c>
      <c r="E32" s="17">
        <f>ROUNDDOWN(((E33)/110)*10, 0)</f>
        <v>0</v>
      </c>
      <c r="F32" s="18" t="s">
        <v>0</v>
      </c>
      <c r="G32" s="7" t="s">
        <v>40</v>
      </c>
      <c r="H32" s="4">
        <v>0.1</v>
      </c>
      <c r="I32" s="4">
        <f>ROUNDDOWN((I31)*H32, 0)</f>
        <v>0</v>
      </c>
    </row>
    <row r="33" spans="1:9" s="4" customFormat="1" ht="16.149999999999999" customHeight="1" x14ac:dyDescent="0.3">
      <c r="A33" s="43" t="s">
        <v>41</v>
      </c>
      <c r="B33" s="44"/>
      <c r="C33" s="44"/>
      <c r="D33" s="12" t="s">
        <v>0</v>
      </c>
      <c r="E33" s="13">
        <f>INT(I33/1000)*1000</f>
        <v>0</v>
      </c>
      <c r="F33" s="12" t="s">
        <v>0</v>
      </c>
      <c r="G33" s="7" t="s">
        <v>42</v>
      </c>
      <c r="H33" s="4">
        <v>0</v>
      </c>
      <c r="I33" s="4">
        <f>I31+I32</f>
        <v>0</v>
      </c>
    </row>
    <row r="34" spans="1:9" s="4" customFormat="1" ht="16.149999999999999" customHeight="1" x14ac:dyDescent="0.3">
      <c r="A34" s="50" t="s">
        <v>164</v>
      </c>
      <c r="B34" s="51"/>
      <c r="C34" s="51"/>
      <c r="D34" s="18" t="s">
        <v>0</v>
      </c>
      <c r="E34" s="17">
        <f>ROUNDDOWN(집계표!AB20, 0)</f>
        <v>0</v>
      </c>
      <c r="F34" s="18" t="s">
        <v>0</v>
      </c>
      <c r="G34" s="7" t="s">
        <v>165</v>
      </c>
      <c r="H34" s="4">
        <v>0</v>
      </c>
      <c r="I34" s="4">
        <f>E34</f>
        <v>0</v>
      </c>
    </row>
    <row r="35" spans="1:9" s="4" customFormat="1" ht="16.149999999999999" customHeight="1" x14ac:dyDescent="0.3">
      <c r="A35" s="43" t="s">
        <v>43</v>
      </c>
      <c r="B35" s="44"/>
      <c r="C35" s="44"/>
      <c r="D35" s="12" t="s">
        <v>0</v>
      </c>
      <c r="E35" s="13">
        <f>ROUNDDOWN(E33+0+E34, 0)</f>
        <v>0</v>
      </c>
      <c r="F35" s="12" t="s">
        <v>0</v>
      </c>
      <c r="H35" s="4">
        <v>0</v>
      </c>
      <c r="I35" s="4">
        <f>I33+0+I34</f>
        <v>0</v>
      </c>
    </row>
    <row r="36" spans="1:9" ht="16.149999999999999" customHeight="1" x14ac:dyDescent="0.3"/>
  </sheetData>
  <mergeCells count="20">
    <mergeCell ref="A35:C35"/>
    <mergeCell ref="B12:B25"/>
    <mergeCell ref="A5:A26"/>
    <mergeCell ref="A34:C34"/>
    <mergeCell ref="B9:B11"/>
    <mergeCell ref="B5:B8"/>
    <mergeCell ref="A27:C27"/>
    <mergeCell ref="A28:C28"/>
    <mergeCell ref="A33:C33"/>
    <mergeCell ref="A29:C29"/>
    <mergeCell ref="A30:C30"/>
    <mergeCell ref="A32:C32"/>
    <mergeCell ref="A31:C31"/>
    <mergeCell ref="B26:C26"/>
    <mergeCell ref="A1:F1"/>
    <mergeCell ref="A2:F2"/>
    <mergeCell ref="A3:C4"/>
    <mergeCell ref="D3:D4"/>
    <mergeCell ref="E3:E4"/>
    <mergeCell ref="F3:F4"/>
  </mergeCells>
  <phoneticPr fontId="1" type="noConversion"/>
  <conditionalFormatting sqref="A5:F35">
    <cfRule type="containsText" dxfId="5" priority="1" stopIfTrue="1" operator="containsText" text=".">
      <formula>NOT(ISERROR(SEARCH(".",A5)))</formula>
    </cfRule>
    <cfRule type="notContainsText" dxfId="4" priority="2" stopIfTrue="1" operator="notContains" text=".">
      <formula>ISERROR(SEARCH(".",A5))</formula>
    </cfRule>
  </conditionalFormatting>
  <pageMargins left="1.1417322834645669" right="3.937007874015748E-2" top="0.35433070866141736" bottom="0" header="0.31496062992125984" footer="0.15748031496062992"/>
  <pageSetup paperSize="9" scale="90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19D86"/>
  </sheetPr>
  <dimension ref="A1:AU104"/>
  <sheetViews>
    <sheetView view="pageBreakPreview" zoomScaleNormal="100" zoomScaleSheetLayoutView="10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21" sqref="D21:K29"/>
    </sheetView>
  </sheetViews>
  <sheetFormatPr defaultColWidth="9" defaultRowHeight="16.5" x14ac:dyDescent="0.3"/>
  <cols>
    <col min="1" max="1" width="41.625" style="1" customWidth="1"/>
    <col min="2" max="3" width="4.625" style="2" customWidth="1"/>
    <col min="4" max="4" width="7.625" style="3" customWidth="1"/>
    <col min="5" max="5" width="9.625" style="3" customWidth="1"/>
    <col min="6" max="6" width="7.625" style="3" customWidth="1"/>
    <col min="7" max="7" width="9.625" style="3" customWidth="1"/>
    <col min="8" max="8" width="7.625" style="3" customWidth="1"/>
    <col min="9" max="9" width="9.625" style="3" customWidth="1"/>
    <col min="10" max="10" width="7.625" style="3" customWidth="1"/>
    <col min="11" max="11" width="9.625" style="3" customWidth="1"/>
    <col min="12" max="12" width="6.625" style="1" customWidth="1"/>
    <col min="13" max="13" width="5.625" hidden="1" customWidth="1"/>
    <col min="14" max="44" width="9" hidden="1" customWidth="1"/>
    <col min="47" max="47" width="9.375" bestFit="1" customWidth="1"/>
  </cols>
  <sheetData>
    <row r="1" spans="1:44" ht="30" customHeight="1" x14ac:dyDescent="0.3">
      <c r="A1" s="33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44" ht="23.1" customHeight="1" x14ac:dyDescent="0.3">
      <c r="A2" s="34" t="s">
        <v>137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44" s="4" customFormat="1" ht="23.1" customHeight="1" x14ac:dyDescent="0.3">
      <c r="A3" s="42" t="s">
        <v>70</v>
      </c>
      <c r="B3" s="42" t="s">
        <v>45</v>
      </c>
      <c r="C3" s="42" t="s">
        <v>58</v>
      </c>
      <c r="D3" s="42" t="s">
        <v>59</v>
      </c>
      <c r="E3" s="42"/>
      <c r="F3" s="42" t="s">
        <v>60</v>
      </c>
      <c r="G3" s="42"/>
      <c r="H3" s="42" t="s">
        <v>61</v>
      </c>
      <c r="I3" s="42"/>
      <c r="J3" s="42" t="s">
        <v>62</v>
      </c>
      <c r="K3" s="42"/>
      <c r="L3" s="42" t="s">
        <v>46</v>
      </c>
    </row>
    <row r="4" spans="1:44" s="4" customFormat="1" ht="23.1" customHeight="1" x14ac:dyDescent="0.3">
      <c r="A4" s="42"/>
      <c r="B4" s="42"/>
      <c r="C4" s="42"/>
      <c r="D4" s="19" t="s">
        <v>50</v>
      </c>
      <c r="E4" s="19" t="s">
        <v>85</v>
      </c>
      <c r="F4" s="19" t="s">
        <v>50</v>
      </c>
      <c r="G4" s="19" t="s">
        <v>85</v>
      </c>
      <c r="H4" s="19" t="s">
        <v>50</v>
      </c>
      <c r="I4" s="19" t="s">
        <v>85</v>
      </c>
      <c r="J4" s="19" t="s">
        <v>50</v>
      </c>
      <c r="K4" s="19" t="s">
        <v>85</v>
      </c>
      <c r="L4" s="42"/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4" t="s">
        <v>72</v>
      </c>
      <c r="S4" s="4" t="s">
        <v>73</v>
      </c>
      <c r="T4" s="4" t="s">
        <v>74</v>
      </c>
      <c r="U4" s="4" t="s">
        <v>75</v>
      </c>
      <c r="V4" s="4" t="s">
        <v>76</v>
      </c>
      <c r="W4" s="4" t="s">
        <v>77</v>
      </c>
      <c r="X4" s="4" t="s">
        <v>63</v>
      </c>
      <c r="Y4" s="4" t="s">
        <v>78</v>
      </c>
      <c r="Z4" s="4" t="s">
        <v>79</v>
      </c>
      <c r="AA4" s="4" t="s">
        <v>80</v>
      </c>
      <c r="AB4" s="4" t="s">
        <v>122</v>
      </c>
      <c r="AC4" s="4" t="s">
        <v>106</v>
      </c>
      <c r="AD4" s="4" t="s">
        <v>116</v>
      </c>
      <c r="AE4" s="4" t="s">
        <v>117</v>
      </c>
      <c r="AF4" s="4" t="s">
        <v>97</v>
      </c>
      <c r="AG4" s="4" t="s">
        <v>154</v>
      </c>
      <c r="AH4" s="4" t="s">
        <v>81</v>
      </c>
      <c r="AI4" s="4" t="s">
        <v>88</v>
      </c>
      <c r="AJ4" s="4" t="s">
        <v>82</v>
      </c>
      <c r="AK4" s="4" t="s">
        <v>109</v>
      </c>
      <c r="AL4" s="4" t="s">
        <v>110</v>
      </c>
      <c r="AM4" s="4" t="s">
        <v>111</v>
      </c>
      <c r="AN4" s="4" t="s">
        <v>112</v>
      </c>
      <c r="AO4" s="4" t="s">
        <v>113</v>
      </c>
      <c r="AP4" s="4" t="s">
        <v>83</v>
      </c>
      <c r="AQ4" s="4" t="s">
        <v>98</v>
      </c>
      <c r="AR4" s="4" t="s">
        <v>99</v>
      </c>
    </row>
    <row r="5" spans="1:44" s="4" customFormat="1" ht="23.1" customHeight="1" x14ac:dyDescent="0.3">
      <c r="A5" s="20" t="s">
        <v>169</v>
      </c>
      <c r="B5" s="21" t="s">
        <v>56</v>
      </c>
      <c r="C5" s="22">
        <v>1</v>
      </c>
      <c r="D5" s="23"/>
      <c r="E5" s="23"/>
      <c r="F5" s="23"/>
      <c r="G5" s="23"/>
      <c r="H5" s="23"/>
      <c r="I5" s="23"/>
      <c r="J5" s="23"/>
      <c r="K5" s="23"/>
      <c r="L5" s="24"/>
      <c r="P5" s="4">
        <v>1</v>
      </c>
      <c r="Q5" s="4">
        <f>C5*Q36</f>
        <v>0</v>
      </c>
      <c r="R5" s="4">
        <f>C5*R36</f>
        <v>0</v>
      </c>
      <c r="S5" s="4">
        <f>C5*S36</f>
        <v>0</v>
      </c>
      <c r="T5" s="4">
        <f>C5*T36</f>
        <v>0</v>
      </c>
      <c r="U5" s="4">
        <f>C5*U36</f>
        <v>0</v>
      </c>
      <c r="V5" s="4">
        <f>C5*V36</f>
        <v>0</v>
      </c>
      <c r="W5" s="4">
        <f>C5*W36</f>
        <v>0</v>
      </c>
      <c r="X5" s="4">
        <f>C5*X36</f>
        <v>0</v>
      </c>
      <c r="Y5" s="4">
        <f>C5*Y36</f>
        <v>0</v>
      </c>
      <c r="Z5" s="4">
        <f>C5*Z36</f>
        <v>0</v>
      </c>
      <c r="AA5" s="4">
        <f>C5*AA36</f>
        <v>0</v>
      </c>
      <c r="AB5" s="4">
        <f>C5*AB36</f>
        <v>0</v>
      </c>
      <c r="AC5" s="4">
        <f>C5*AC36</f>
        <v>0</v>
      </c>
      <c r="AD5" s="4">
        <f>C5*AD36</f>
        <v>0</v>
      </c>
      <c r="AE5" s="4">
        <f>C5*AE36</f>
        <v>0</v>
      </c>
      <c r="AF5" s="4">
        <f>C5*AF36</f>
        <v>0</v>
      </c>
      <c r="AG5" s="4">
        <f>C5*AG36</f>
        <v>0</v>
      </c>
      <c r="AH5" s="4">
        <f>C5*AH36</f>
        <v>0</v>
      </c>
      <c r="AI5" s="4">
        <f>C5*AI36</f>
        <v>0</v>
      </c>
      <c r="AJ5" s="4">
        <f>C5*AJ36</f>
        <v>0</v>
      </c>
      <c r="AK5" s="4">
        <f>C5*AK36</f>
        <v>0</v>
      </c>
      <c r="AL5" s="4">
        <f>C5*AL36</f>
        <v>0</v>
      </c>
      <c r="AM5" s="4">
        <f>C5*AM36</f>
        <v>0</v>
      </c>
      <c r="AN5" s="4">
        <f>C5*AN36</f>
        <v>0</v>
      </c>
      <c r="AO5" s="4">
        <f>C5*AO36</f>
        <v>0</v>
      </c>
      <c r="AP5" s="4">
        <f>C5*AP36</f>
        <v>0</v>
      </c>
    </row>
    <row r="6" spans="1:44" s="4" customFormat="1" ht="23.1" customHeight="1" x14ac:dyDescent="0.3">
      <c r="A6" s="20" t="s">
        <v>158</v>
      </c>
      <c r="B6" s="21" t="s">
        <v>56</v>
      </c>
      <c r="C6" s="22">
        <v>1</v>
      </c>
      <c r="D6" s="23"/>
      <c r="E6" s="23"/>
      <c r="F6" s="23"/>
      <c r="G6" s="23"/>
      <c r="H6" s="23"/>
      <c r="I6" s="23"/>
      <c r="J6" s="23"/>
      <c r="K6" s="23"/>
      <c r="L6" s="20" t="s">
        <v>125</v>
      </c>
      <c r="Q6" s="4">
        <f>C6*내역서!R99</f>
        <v>0</v>
      </c>
      <c r="R6" s="4">
        <f>C6*내역서!S99</f>
        <v>0</v>
      </c>
      <c r="S6" s="4">
        <f>C6*내역서!T99</f>
        <v>0</v>
      </c>
      <c r="T6" s="4">
        <f>C6*내역서!U99</f>
        <v>0</v>
      </c>
      <c r="U6" s="4">
        <f>C6*내역서!V99</f>
        <v>0</v>
      </c>
      <c r="V6" s="4">
        <f>C6*내역서!W99</f>
        <v>0</v>
      </c>
      <c r="W6" s="4">
        <f>C6*내역서!X99</f>
        <v>0</v>
      </c>
      <c r="X6" s="4">
        <f>C6*내역서!Y99</f>
        <v>0</v>
      </c>
      <c r="Y6" s="4">
        <f>C6*내역서!Z99</f>
        <v>0</v>
      </c>
      <c r="Z6" s="4">
        <f>C6*내역서!AA99</f>
        <v>0</v>
      </c>
      <c r="AA6" s="4">
        <f>C6*내역서!AB99</f>
        <v>0</v>
      </c>
      <c r="AB6" s="4">
        <f>C6*내역서!AC99</f>
        <v>0</v>
      </c>
      <c r="AC6" s="4">
        <f>C6*내역서!AD99</f>
        <v>0</v>
      </c>
      <c r="AD6" s="4">
        <f>C6*내역서!AE99</f>
        <v>0</v>
      </c>
      <c r="AE6" s="4">
        <f>C6*내역서!AF99</f>
        <v>0</v>
      </c>
      <c r="AF6" s="4">
        <f>C6*내역서!AG99</f>
        <v>0</v>
      </c>
      <c r="AG6" s="4">
        <f>C6*내역서!AH99</f>
        <v>0</v>
      </c>
      <c r="AH6" s="4">
        <f>C6*내역서!AI99</f>
        <v>0</v>
      </c>
      <c r="AI6" s="4">
        <f>C6*내역서!AJ99</f>
        <v>0</v>
      </c>
      <c r="AJ6" s="4">
        <f>C6*내역서!AK99</f>
        <v>0</v>
      </c>
      <c r="AK6" s="4">
        <f>C6*내역서!AL99</f>
        <v>0</v>
      </c>
      <c r="AL6" s="4">
        <f>C6*내역서!AM99</f>
        <v>0</v>
      </c>
      <c r="AM6" s="4">
        <f>C6*내역서!AN99</f>
        <v>0</v>
      </c>
      <c r="AN6" s="4">
        <f>C6*내역서!AO99</f>
        <v>0</v>
      </c>
      <c r="AO6" s="4">
        <f>C6*내역서!AP99</f>
        <v>0</v>
      </c>
      <c r="AP6" s="4">
        <f>C6*내역서!AQ99</f>
        <v>0</v>
      </c>
    </row>
    <row r="7" spans="1:44" s="4" customFormat="1" ht="23.1" customHeight="1" x14ac:dyDescent="0.3">
      <c r="A7" s="24"/>
      <c r="B7" s="22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44" s="4" customFormat="1" ht="23.1" customHeight="1" x14ac:dyDescent="0.3">
      <c r="A8" s="24"/>
      <c r="B8" s="22"/>
      <c r="C8" s="22"/>
      <c r="D8" s="23"/>
      <c r="E8" s="23"/>
      <c r="F8" s="23"/>
      <c r="G8" s="23"/>
      <c r="H8" s="23"/>
      <c r="I8" s="23"/>
      <c r="J8" s="23"/>
      <c r="K8" s="23"/>
      <c r="L8" s="24"/>
    </row>
    <row r="9" spans="1:44" s="4" customFormat="1" ht="23.1" customHeight="1" x14ac:dyDescent="0.3">
      <c r="A9" s="24"/>
      <c r="B9" s="22"/>
      <c r="C9" s="22"/>
      <c r="D9" s="23"/>
      <c r="E9" s="23"/>
      <c r="F9" s="23"/>
      <c r="G9" s="23"/>
      <c r="H9" s="23"/>
      <c r="I9" s="23"/>
      <c r="J9" s="23"/>
      <c r="K9" s="23"/>
      <c r="L9" s="24"/>
    </row>
    <row r="10" spans="1:44" s="4" customFormat="1" ht="23.1" customHeight="1" x14ac:dyDescent="0.3">
      <c r="A10" s="24"/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4"/>
    </row>
    <row r="11" spans="1:44" s="4" customFormat="1" ht="23.1" customHeight="1" x14ac:dyDescent="0.3">
      <c r="A11" s="24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4"/>
    </row>
    <row r="12" spans="1:44" s="4" customFormat="1" ht="23.1" customHeight="1" x14ac:dyDescent="0.3">
      <c r="A12" s="24"/>
      <c r="B12" s="22"/>
      <c r="C12" s="22"/>
      <c r="D12" s="23"/>
      <c r="E12" s="23"/>
      <c r="F12" s="23"/>
      <c r="G12" s="23"/>
      <c r="H12" s="23"/>
      <c r="I12" s="23"/>
      <c r="J12" s="23"/>
      <c r="K12" s="23"/>
      <c r="L12" s="24"/>
    </row>
    <row r="13" spans="1:44" s="4" customFormat="1" ht="23.1" customHeight="1" x14ac:dyDescent="0.3">
      <c r="A13" s="24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4"/>
    </row>
    <row r="14" spans="1:44" s="4" customFormat="1" ht="23.1" customHeight="1" x14ac:dyDescent="0.3">
      <c r="A14" s="24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4"/>
    </row>
    <row r="15" spans="1:44" s="4" customFormat="1" ht="23.1" customHeight="1" x14ac:dyDescent="0.3">
      <c r="A15" s="24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4"/>
    </row>
    <row r="16" spans="1:44" s="4" customFormat="1" ht="23.1" customHeight="1" x14ac:dyDescent="0.3">
      <c r="A16" s="24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4"/>
    </row>
    <row r="17" spans="1:47" s="4" customFormat="1" ht="23.1" customHeight="1" x14ac:dyDescent="0.3">
      <c r="A17" s="24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4"/>
    </row>
    <row r="18" spans="1:47" s="4" customFormat="1" ht="23.1" customHeight="1" x14ac:dyDescent="0.3">
      <c r="A18" s="24"/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4"/>
    </row>
    <row r="19" spans="1:47" s="4" customFormat="1" ht="23.1" customHeight="1" x14ac:dyDescent="0.3">
      <c r="A19" s="24"/>
      <c r="B19" s="22"/>
      <c r="C19" s="22"/>
      <c r="D19" s="23"/>
      <c r="E19" s="23"/>
      <c r="F19" s="23"/>
      <c r="G19" s="23"/>
      <c r="H19" s="23"/>
      <c r="I19" s="23"/>
      <c r="J19" s="23"/>
      <c r="K19" s="23"/>
      <c r="L19" s="24"/>
    </row>
    <row r="20" spans="1:47" s="4" customFormat="1" ht="23.1" customHeight="1" x14ac:dyDescent="0.3">
      <c r="A20" s="25" t="s">
        <v>57</v>
      </c>
      <c r="B20" s="26"/>
      <c r="C20" s="26"/>
      <c r="D20" s="13"/>
      <c r="E20" s="13">
        <f>SUMIF(P5:P6, "1", E5:E6)</f>
        <v>0</v>
      </c>
      <c r="F20" s="13"/>
      <c r="G20" s="13">
        <f>SUMIF(P5:P6, "1", G5:G6)</f>
        <v>0</v>
      </c>
      <c r="H20" s="13"/>
      <c r="I20" s="13">
        <f>SUMIF(P5:P6, "1", I5:I6)</f>
        <v>0</v>
      </c>
      <c r="J20" s="13"/>
      <c r="K20" s="13">
        <f>E20+G20+I20</f>
        <v>0</v>
      </c>
      <c r="L20" s="27"/>
      <c r="Q20" s="4">
        <f t="shared" ref="Q20:AR20" si="0">SUM(Q5:Q6)</f>
        <v>0</v>
      </c>
      <c r="R20" s="4">
        <f t="shared" si="0"/>
        <v>0</v>
      </c>
      <c r="S20" s="4">
        <f t="shared" si="0"/>
        <v>0</v>
      </c>
      <c r="T20" s="4">
        <f t="shared" si="0"/>
        <v>0</v>
      </c>
      <c r="U20" s="4">
        <f t="shared" si="0"/>
        <v>0</v>
      </c>
      <c r="V20" s="4">
        <f t="shared" si="0"/>
        <v>0</v>
      </c>
      <c r="W20" s="4">
        <f t="shared" si="0"/>
        <v>0</v>
      </c>
      <c r="X20" s="4">
        <f t="shared" si="0"/>
        <v>0</v>
      </c>
      <c r="Y20" s="4">
        <f t="shared" si="0"/>
        <v>0</v>
      </c>
      <c r="Z20" s="4">
        <f t="shared" si="0"/>
        <v>0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4">
        <f t="shared" si="0"/>
        <v>0</v>
      </c>
      <c r="AF20" s="4">
        <f t="shared" si="0"/>
        <v>0</v>
      </c>
      <c r="AG20" s="4">
        <f t="shared" si="0"/>
        <v>0</v>
      </c>
      <c r="AH20" s="4">
        <f t="shared" si="0"/>
        <v>0</v>
      </c>
      <c r="AI20" s="4">
        <f t="shared" si="0"/>
        <v>0</v>
      </c>
      <c r="AJ20" s="4">
        <f t="shared" si="0"/>
        <v>0</v>
      </c>
      <c r="AK20" s="4">
        <f t="shared" si="0"/>
        <v>0</v>
      </c>
      <c r="AL20" s="4">
        <f t="shared" si="0"/>
        <v>0</v>
      </c>
      <c r="AM20" s="4">
        <f t="shared" si="0"/>
        <v>0</v>
      </c>
      <c r="AN20" s="4">
        <f t="shared" si="0"/>
        <v>0</v>
      </c>
      <c r="AO20" s="4">
        <f t="shared" si="0"/>
        <v>0</v>
      </c>
      <c r="AP20" s="4">
        <f t="shared" si="0"/>
        <v>0</v>
      </c>
      <c r="AQ20" s="4">
        <f t="shared" si="0"/>
        <v>0</v>
      </c>
      <c r="AR20" s="4">
        <f t="shared" si="0"/>
        <v>0</v>
      </c>
    </row>
    <row r="21" spans="1:47" s="4" customFormat="1" ht="23.1" customHeight="1" x14ac:dyDescent="0.3">
      <c r="A21" s="20" t="s">
        <v>169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4"/>
    </row>
    <row r="22" spans="1:47" s="4" customFormat="1" ht="23.1" customHeight="1" x14ac:dyDescent="0.3">
      <c r="A22" s="20" t="s">
        <v>136</v>
      </c>
      <c r="B22" s="21" t="s">
        <v>56</v>
      </c>
      <c r="C22" s="22">
        <v>1</v>
      </c>
      <c r="D22" s="23"/>
      <c r="E22" s="23"/>
      <c r="F22" s="23"/>
      <c r="G22" s="23"/>
      <c r="H22" s="23"/>
      <c r="I22" s="23"/>
      <c r="J22" s="23"/>
      <c r="K22" s="23"/>
      <c r="L22" s="24"/>
      <c r="P22" s="4">
        <v>1</v>
      </c>
      <c r="Q22" s="4">
        <f>C22*내역서!R19</f>
        <v>0</v>
      </c>
      <c r="R22" s="4">
        <f>C22*내역서!S19</f>
        <v>0</v>
      </c>
      <c r="S22" s="4">
        <f>C22*내역서!T19</f>
        <v>0</v>
      </c>
      <c r="T22" s="4">
        <f>C22*내역서!U19</f>
        <v>0</v>
      </c>
      <c r="U22" s="4">
        <f>C22*내역서!V19</f>
        <v>0</v>
      </c>
      <c r="V22" s="4">
        <f>C22*내역서!W19</f>
        <v>0</v>
      </c>
      <c r="W22" s="4">
        <f>C22*내역서!X19</f>
        <v>0</v>
      </c>
      <c r="X22" s="4">
        <f>C22*내역서!Y19</f>
        <v>0</v>
      </c>
      <c r="Y22" s="4">
        <f>C22*내역서!Z19</f>
        <v>0</v>
      </c>
      <c r="Z22" s="4">
        <f>C22*내역서!AA19</f>
        <v>0</v>
      </c>
      <c r="AA22" s="4">
        <f>C22*내역서!AB19</f>
        <v>0</v>
      </c>
      <c r="AB22" s="4">
        <f>C22*내역서!AC19</f>
        <v>0</v>
      </c>
      <c r="AC22" s="4">
        <f>C22*내역서!AD19</f>
        <v>0</v>
      </c>
      <c r="AD22" s="4">
        <f>C22*내역서!AE19</f>
        <v>0</v>
      </c>
      <c r="AE22" s="4">
        <f>C22*내역서!AF19</f>
        <v>0</v>
      </c>
      <c r="AF22" s="4">
        <f>C22*내역서!AG19</f>
        <v>0</v>
      </c>
      <c r="AG22" s="4">
        <f>C22*내역서!AH19</f>
        <v>0</v>
      </c>
      <c r="AH22" s="4">
        <f>C22*내역서!AI19</f>
        <v>0</v>
      </c>
      <c r="AI22" s="4">
        <f>C22*내역서!AJ19</f>
        <v>0</v>
      </c>
      <c r="AJ22" s="4">
        <f>C22*내역서!AK19</f>
        <v>0</v>
      </c>
      <c r="AK22" s="4">
        <f>C22*내역서!AL19</f>
        <v>0</v>
      </c>
      <c r="AL22" s="4">
        <f>C22*내역서!AM19</f>
        <v>0</v>
      </c>
      <c r="AM22" s="4">
        <f>C22*내역서!AN19</f>
        <v>0</v>
      </c>
      <c r="AN22" s="4">
        <f>C22*내역서!AO19</f>
        <v>0</v>
      </c>
      <c r="AO22" s="4">
        <f>C22*내역서!AP19</f>
        <v>0</v>
      </c>
      <c r="AP22" s="4">
        <f>C22*내역서!AQ19</f>
        <v>0</v>
      </c>
    </row>
    <row r="23" spans="1:47" s="4" customFormat="1" ht="23.1" customHeight="1" x14ac:dyDescent="0.3">
      <c r="A23" s="20" t="s">
        <v>168</v>
      </c>
      <c r="B23" s="21" t="s">
        <v>56</v>
      </c>
      <c r="C23" s="22">
        <v>1</v>
      </c>
      <c r="D23" s="23"/>
      <c r="E23" s="23"/>
      <c r="F23" s="23"/>
      <c r="G23" s="23"/>
      <c r="H23" s="23"/>
      <c r="I23" s="23"/>
      <c r="J23" s="23"/>
      <c r="K23" s="23"/>
      <c r="L23" s="24"/>
      <c r="P23" s="4">
        <v>1</v>
      </c>
      <c r="Q23" s="4">
        <f>C23*내역서!R35</f>
        <v>0</v>
      </c>
      <c r="R23" s="4">
        <f>C23*내역서!S35</f>
        <v>0</v>
      </c>
      <c r="S23" s="4">
        <f>C23*내역서!T35</f>
        <v>0</v>
      </c>
      <c r="T23" s="4">
        <f>C23*내역서!U35</f>
        <v>0</v>
      </c>
      <c r="U23" s="4">
        <f>C23*내역서!V35</f>
        <v>0</v>
      </c>
      <c r="V23" s="4">
        <f>C23*내역서!W35</f>
        <v>0</v>
      </c>
      <c r="W23" s="4">
        <f>C23*내역서!X35</f>
        <v>0</v>
      </c>
      <c r="X23" s="4">
        <f>C23*내역서!Y35</f>
        <v>0</v>
      </c>
      <c r="Y23" s="4">
        <f>C23*내역서!Z35</f>
        <v>0</v>
      </c>
      <c r="Z23" s="4">
        <f>C23*내역서!AA35</f>
        <v>0</v>
      </c>
      <c r="AA23" s="4">
        <f>C23*내역서!AB35</f>
        <v>0</v>
      </c>
      <c r="AB23" s="4">
        <f>C23*내역서!AC35</f>
        <v>0</v>
      </c>
      <c r="AC23" s="4">
        <f>C23*내역서!AD35</f>
        <v>0</v>
      </c>
      <c r="AD23" s="4">
        <f>C23*내역서!AE35</f>
        <v>0</v>
      </c>
      <c r="AE23" s="4">
        <f>C23*내역서!AF35</f>
        <v>0</v>
      </c>
      <c r="AF23" s="4">
        <f>C23*내역서!AG35</f>
        <v>0</v>
      </c>
      <c r="AG23" s="4">
        <f>C23*내역서!AH35</f>
        <v>0</v>
      </c>
      <c r="AH23" s="4">
        <f>C23*내역서!AI35</f>
        <v>0</v>
      </c>
      <c r="AI23" s="4">
        <f>C23*내역서!AJ35</f>
        <v>0</v>
      </c>
      <c r="AJ23" s="4">
        <f>C23*내역서!AK35</f>
        <v>0</v>
      </c>
      <c r="AK23" s="4">
        <f>C23*내역서!AL35</f>
        <v>0</v>
      </c>
      <c r="AL23" s="4">
        <f>C23*내역서!AM35</f>
        <v>0</v>
      </c>
      <c r="AM23" s="4">
        <f>C23*내역서!AN35</f>
        <v>0</v>
      </c>
      <c r="AN23" s="4">
        <f>C23*내역서!AO35</f>
        <v>0</v>
      </c>
      <c r="AO23" s="4">
        <f>C23*내역서!AP35</f>
        <v>0</v>
      </c>
      <c r="AP23" s="4">
        <f>C23*내역서!AQ35</f>
        <v>0</v>
      </c>
    </row>
    <row r="24" spans="1:47" s="4" customFormat="1" ht="23.1" customHeight="1" x14ac:dyDescent="0.3">
      <c r="A24" s="20" t="s">
        <v>155</v>
      </c>
      <c r="B24" s="21" t="s">
        <v>56</v>
      </c>
      <c r="C24" s="22">
        <v>1</v>
      </c>
      <c r="D24" s="23"/>
      <c r="E24" s="23"/>
      <c r="F24" s="23"/>
      <c r="G24" s="23"/>
      <c r="H24" s="23"/>
      <c r="I24" s="23"/>
      <c r="J24" s="23"/>
      <c r="K24" s="23"/>
      <c r="L24" s="24"/>
      <c r="P24" s="4">
        <v>1</v>
      </c>
      <c r="Q24" s="4">
        <f>C24*내역서!R51</f>
        <v>0</v>
      </c>
      <c r="R24" s="4">
        <f>C24*내역서!S51</f>
        <v>0</v>
      </c>
      <c r="S24" s="4">
        <f>C24*내역서!T51</f>
        <v>0</v>
      </c>
      <c r="T24" s="4">
        <f>C24*내역서!U51</f>
        <v>0</v>
      </c>
      <c r="U24" s="4">
        <f>C24*내역서!V51</f>
        <v>0</v>
      </c>
      <c r="V24" s="4">
        <f>C24*내역서!W51</f>
        <v>0</v>
      </c>
      <c r="W24" s="4">
        <f>C24*내역서!X51</f>
        <v>0</v>
      </c>
      <c r="X24" s="4">
        <f>C24*내역서!Y51</f>
        <v>0</v>
      </c>
      <c r="Y24" s="4">
        <f>C24*내역서!Z51</f>
        <v>0</v>
      </c>
      <c r="Z24" s="4">
        <f>C24*내역서!AA51</f>
        <v>0</v>
      </c>
      <c r="AA24" s="4">
        <f>C24*내역서!AB51</f>
        <v>0</v>
      </c>
      <c r="AB24" s="4">
        <f>C24*내역서!AC51</f>
        <v>0</v>
      </c>
      <c r="AC24" s="4">
        <f>C24*내역서!AD51</f>
        <v>0</v>
      </c>
      <c r="AD24" s="4">
        <f>C24*내역서!AE51</f>
        <v>0</v>
      </c>
      <c r="AE24" s="4">
        <f>C24*내역서!AF51</f>
        <v>0</v>
      </c>
      <c r="AF24" s="4">
        <f>C24*내역서!AG51</f>
        <v>0</v>
      </c>
      <c r="AG24" s="4">
        <f>C24*내역서!AH51</f>
        <v>0</v>
      </c>
      <c r="AH24" s="4">
        <f>C24*내역서!AI51</f>
        <v>0</v>
      </c>
      <c r="AI24" s="4">
        <f>C24*내역서!AJ51</f>
        <v>0</v>
      </c>
      <c r="AJ24" s="4">
        <f>C24*내역서!AK51</f>
        <v>0</v>
      </c>
      <c r="AK24" s="4">
        <f>C24*내역서!AL51</f>
        <v>0</v>
      </c>
      <c r="AL24" s="4">
        <f>C24*내역서!AM51</f>
        <v>0</v>
      </c>
      <c r="AM24" s="4">
        <f>C24*내역서!AN51</f>
        <v>0</v>
      </c>
      <c r="AN24" s="4">
        <f>C24*내역서!AO51</f>
        <v>0</v>
      </c>
      <c r="AO24" s="4">
        <f>C24*내역서!AP51</f>
        <v>0</v>
      </c>
      <c r="AP24" s="4">
        <f>C24*내역서!AQ51</f>
        <v>0</v>
      </c>
      <c r="AU24" s="32"/>
    </row>
    <row r="25" spans="1:47" s="4" customFormat="1" ht="23.1" customHeight="1" x14ac:dyDescent="0.3">
      <c r="A25" s="20" t="s">
        <v>156</v>
      </c>
      <c r="B25" s="21" t="s">
        <v>56</v>
      </c>
      <c r="C25" s="22">
        <v>1</v>
      </c>
      <c r="D25" s="23"/>
      <c r="E25" s="23"/>
      <c r="F25" s="23"/>
      <c r="G25" s="23"/>
      <c r="H25" s="23"/>
      <c r="I25" s="23"/>
      <c r="J25" s="23"/>
      <c r="K25" s="23"/>
      <c r="L25" s="20" t="s">
        <v>125</v>
      </c>
      <c r="Q25" s="4">
        <f>C25*내역서!R67</f>
        <v>0</v>
      </c>
      <c r="R25" s="4">
        <f>C25*내역서!S67</f>
        <v>0</v>
      </c>
      <c r="S25" s="4">
        <f>C25*내역서!T67</f>
        <v>0</v>
      </c>
      <c r="T25" s="4">
        <f>C25*내역서!U67</f>
        <v>0</v>
      </c>
      <c r="U25" s="4">
        <f>C25*내역서!V67</f>
        <v>0</v>
      </c>
      <c r="V25" s="4">
        <f>C25*내역서!W67</f>
        <v>0</v>
      </c>
      <c r="W25" s="4">
        <f>C25*내역서!X67</f>
        <v>0</v>
      </c>
      <c r="X25" s="4">
        <f>C25*내역서!Y67</f>
        <v>0</v>
      </c>
      <c r="Y25" s="4">
        <f>C25*내역서!Z67</f>
        <v>0</v>
      </c>
      <c r="Z25" s="4">
        <f>C25*내역서!AA67</f>
        <v>0</v>
      </c>
      <c r="AA25" s="4">
        <f>C25*내역서!AB67</f>
        <v>0</v>
      </c>
      <c r="AB25" s="4">
        <f>C25*내역서!AC67</f>
        <v>0</v>
      </c>
      <c r="AC25" s="4">
        <f>C25*내역서!AD67</f>
        <v>0</v>
      </c>
      <c r="AD25" s="4">
        <f>C25*내역서!AE67</f>
        <v>0</v>
      </c>
      <c r="AE25" s="4">
        <f>C25*내역서!AF67</f>
        <v>0</v>
      </c>
      <c r="AF25" s="4">
        <f>C25*내역서!AG67</f>
        <v>0</v>
      </c>
      <c r="AG25" s="4">
        <f>C25*내역서!AH67</f>
        <v>0</v>
      </c>
      <c r="AH25" s="4">
        <f>C25*내역서!AI67</f>
        <v>0</v>
      </c>
      <c r="AI25" s="4">
        <f>C25*내역서!AJ67</f>
        <v>0</v>
      </c>
      <c r="AJ25" s="4">
        <f>C25*내역서!AK67</f>
        <v>0</v>
      </c>
      <c r="AK25" s="4">
        <f>C25*내역서!AL67</f>
        <v>0</v>
      </c>
      <c r="AL25" s="4">
        <f>C25*내역서!AM67</f>
        <v>0</v>
      </c>
      <c r="AM25" s="4">
        <f>C25*내역서!AN67</f>
        <v>0</v>
      </c>
      <c r="AN25" s="4">
        <f>C25*내역서!AO67</f>
        <v>0</v>
      </c>
      <c r="AO25" s="4">
        <f>C25*내역서!AP67</f>
        <v>0</v>
      </c>
      <c r="AP25" s="4">
        <f>C25*내역서!AQ67</f>
        <v>0</v>
      </c>
    </row>
    <row r="26" spans="1:47" s="4" customFormat="1" ht="23.1" customHeight="1" x14ac:dyDescent="0.3">
      <c r="A26" s="20" t="s">
        <v>157</v>
      </c>
      <c r="B26" s="21" t="s">
        <v>56</v>
      </c>
      <c r="C26" s="22">
        <v>1</v>
      </c>
      <c r="D26" s="23"/>
      <c r="E26" s="23"/>
      <c r="F26" s="23"/>
      <c r="G26" s="23"/>
      <c r="H26" s="23"/>
      <c r="I26" s="23"/>
      <c r="J26" s="23"/>
      <c r="K26" s="23"/>
      <c r="L26" s="20" t="s">
        <v>125</v>
      </c>
      <c r="Q26" s="4">
        <f>C26*내역서!R83</f>
        <v>0</v>
      </c>
      <c r="R26" s="4">
        <f>C26*내역서!S83</f>
        <v>0</v>
      </c>
      <c r="S26" s="4">
        <f>C26*내역서!T83</f>
        <v>0</v>
      </c>
      <c r="T26" s="4">
        <f>C26*내역서!U83</f>
        <v>0</v>
      </c>
      <c r="U26" s="4">
        <f>C26*내역서!V83</f>
        <v>0</v>
      </c>
      <c r="V26" s="4">
        <f>C26*내역서!W83</f>
        <v>0</v>
      </c>
      <c r="W26" s="4">
        <f>C26*내역서!X83</f>
        <v>0</v>
      </c>
      <c r="X26" s="4">
        <f>C26*내역서!Y83</f>
        <v>0</v>
      </c>
      <c r="Y26" s="4">
        <f>C26*내역서!Z83</f>
        <v>0</v>
      </c>
      <c r="Z26" s="4">
        <f>C26*내역서!AA83</f>
        <v>0</v>
      </c>
      <c r="AA26" s="4">
        <f>C26*내역서!AB83</f>
        <v>0</v>
      </c>
      <c r="AB26" s="4">
        <f>C26*내역서!AC83</f>
        <v>0</v>
      </c>
      <c r="AC26" s="4">
        <f>C26*내역서!AD83</f>
        <v>0</v>
      </c>
      <c r="AD26" s="4">
        <f>C26*내역서!AE83</f>
        <v>0</v>
      </c>
      <c r="AE26" s="4">
        <f>C26*내역서!AF83</f>
        <v>0</v>
      </c>
      <c r="AF26" s="4">
        <f>C26*내역서!AG83</f>
        <v>0</v>
      </c>
      <c r="AG26" s="4">
        <f>C26*내역서!AH83</f>
        <v>0</v>
      </c>
      <c r="AH26" s="4">
        <f>C26*내역서!AI83</f>
        <v>0</v>
      </c>
      <c r="AI26" s="4">
        <f>C26*내역서!AJ83</f>
        <v>0</v>
      </c>
      <c r="AJ26" s="4">
        <f>C26*내역서!AK83</f>
        <v>0</v>
      </c>
      <c r="AK26" s="4">
        <f>C26*내역서!AL83</f>
        <v>0</v>
      </c>
      <c r="AL26" s="4">
        <f>C26*내역서!AM83</f>
        <v>0</v>
      </c>
      <c r="AM26" s="4">
        <f>C26*내역서!AN83</f>
        <v>0</v>
      </c>
      <c r="AN26" s="4">
        <f>C26*내역서!AO83</f>
        <v>0</v>
      </c>
      <c r="AO26" s="4">
        <f>C26*내역서!AP83</f>
        <v>0</v>
      </c>
      <c r="AP26" s="4">
        <f>C26*내역서!AQ83</f>
        <v>0</v>
      </c>
    </row>
    <row r="27" spans="1:47" s="4" customFormat="1" ht="23.1" customHeight="1" x14ac:dyDescent="0.3">
      <c r="A27" s="24"/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4"/>
    </row>
    <row r="28" spans="1:47" s="4" customFormat="1" ht="23.1" customHeight="1" x14ac:dyDescent="0.3">
      <c r="A28" s="24"/>
      <c r="B28" s="22"/>
      <c r="C28" s="22"/>
      <c r="D28" s="23"/>
      <c r="E28" s="23"/>
      <c r="F28" s="23"/>
      <c r="G28" s="23"/>
      <c r="H28" s="23"/>
      <c r="I28" s="23"/>
      <c r="J28" s="23"/>
      <c r="K28" s="23"/>
      <c r="L28" s="24"/>
    </row>
    <row r="29" spans="1:47" s="4" customFormat="1" ht="23.1" customHeight="1" x14ac:dyDescent="0.3">
      <c r="A29" s="24"/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4"/>
    </row>
    <row r="30" spans="1:47" s="4" customFormat="1" ht="23.1" customHeight="1" x14ac:dyDescent="0.3">
      <c r="A30" s="24"/>
      <c r="B30" s="22"/>
      <c r="C30" s="22"/>
      <c r="D30" s="23"/>
      <c r="E30" s="23"/>
      <c r="F30" s="23"/>
      <c r="G30" s="23"/>
      <c r="H30" s="23"/>
      <c r="I30" s="23"/>
      <c r="J30" s="23"/>
      <c r="K30" s="23"/>
      <c r="L30" s="24"/>
    </row>
    <row r="31" spans="1:47" s="4" customFormat="1" ht="23.1" customHeight="1" x14ac:dyDescent="0.3">
      <c r="A31" s="24"/>
      <c r="B31" s="22"/>
      <c r="C31" s="22"/>
      <c r="D31" s="23"/>
      <c r="E31" s="23"/>
      <c r="F31" s="23"/>
      <c r="G31" s="23"/>
      <c r="H31" s="23"/>
      <c r="I31" s="23"/>
      <c r="J31" s="23"/>
      <c r="K31" s="23"/>
      <c r="L31" s="24"/>
    </row>
    <row r="32" spans="1:47" s="4" customFormat="1" ht="23.1" customHeight="1" x14ac:dyDescent="0.3">
      <c r="A32" s="24"/>
      <c r="B32" s="22"/>
      <c r="C32" s="22"/>
      <c r="D32" s="23"/>
      <c r="E32" s="23"/>
      <c r="F32" s="23"/>
      <c r="G32" s="23"/>
      <c r="H32" s="23"/>
      <c r="I32" s="23"/>
      <c r="J32" s="23"/>
      <c r="K32" s="23"/>
      <c r="L32" s="24"/>
    </row>
    <row r="33" spans="1:44" s="4" customFormat="1" ht="23.1" customHeight="1" x14ac:dyDescent="0.3">
      <c r="A33" s="24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4"/>
    </row>
    <row r="34" spans="1:44" s="4" customFormat="1" ht="23.1" customHeight="1" x14ac:dyDescent="0.3">
      <c r="A34" s="24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</row>
    <row r="35" spans="1:44" s="4" customFormat="1" ht="23.1" customHeight="1" x14ac:dyDescent="0.3">
      <c r="A35" s="24"/>
      <c r="B35" s="22"/>
      <c r="C35" s="22"/>
      <c r="D35" s="23"/>
      <c r="E35" s="23"/>
      <c r="F35" s="23"/>
      <c r="G35" s="23"/>
      <c r="H35" s="23"/>
      <c r="I35" s="23"/>
      <c r="J35" s="23"/>
      <c r="K35" s="23"/>
      <c r="L35" s="24"/>
    </row>
    <row r="36" spans="1:44" s="4" customFormat="1" ht="23.1" customHeight="1" x14ac:dyDescent="0.3">
      <c r="A36" s="25" t="s">
        <v>57</v>
      </c>
      <c r="B36" s="26"/>
      <c r="C36" s="26"/>
      <c r="D36" s="13"/>
      <c r="E36" s="13">
        <f>SUMIF(P22:P26, "1", E22:E26)</f>
        <v>0</v>
      </c>
      <c r="F36" s="13"/>
      <c r="G36" s="13">
        <f>SUMIF(P22:P26, "1", G22:G26)</f>
        <v>0</v>
      </c>
      <c r="H36" s="13"/>
      <c r="I36" s="13">
        <f>SUMIF(P22:P26, "1", I22:I26)</f>
        <v>0</v>
      </c>
      <c r="J36" s="13"/>
      <c r="K36" s="13">
        <f>E36+G36+I36</f>
        <v>0</v>
      </c>
      <c r="L36" s="27"/>
      <c r="Q36" s="4">
        <f t="shared" ref="Q36:AR36" si="1">SUM(Q22:Q26)</f>
        <v>0</v>
      </c>
      <c r="R36" s="4">
        <f t="shared" si="1"/>
        <v>0</v>
      </c>
      <c r="S36" s="4">
        <f t="shared" si="1"/>
        <v>0</v>
      </c>
      <c r="T36" s="4">
        <f t="shared" si="1"/>
        <v>0</v>
      </c>
      <c r="U36" s="4">
        <f t="shared" si="1"/>
        <v>0</v>
      </c>
      <c r="V36" s="4">
        <f t="shared" si="1"/>
        <v>0</v>
      </c>
      <c r="W36" s="4">
        <f t="shared" si="1"/>
        <v>0</v>
      </c>
      <c r="X36" s="4">
        <f t="shared" si="1"/>
        <v>0</v>
      </c>
      <c r="Y36" s="4">
        <f t="shared" si="1"/>
        <v>0</v>
      </c>
      <c r="Z36" s="4">
        <f t="shared" si="1"/>
        <v>0</v>
      </c>
      <c r="AA36" s="4">
        <f t="shared" si="1"/>
        <v>0</v>
      </c>
      <c r="AB36" s="4">
        <f t="shared" si="1"/>
        <v>0</v>
      </c>
      <c r="AC36" s="4">
        <f t="shared" si="1"/>
        <v>0</v>
      </c>
      <c r="AD36" s="4">
        <f t="shared" si="1"/>
        <v>0</v>
      </c>
      <c r="AE36" s="4">
        <f t="shared" si="1"/>
        <v>0</v>
      </c>
      <c r="AF36" s="4">
        <f t="shared" si="1"/>
        <v>0</v>
      </c>
      <c r="AG36" s="4">
        <f t="shared" si="1"/>
        <v>0</v>
      </c>
      <c r="AH36" s="4">
        <f t="shared" si="1"/>
        <v>0</v>
      </c>
      <c r="AI36" s="4">
        <f t="shared" si="1"/>
        <v>0</v>
      </c>
      <c r="AJ36" s="4">
        <f t="shared" si="1"/>
        <v>0</v>
      </c>
      <c r="AK36" s="4">
        <f t="shared" si="1"/>
        <v>0</v>
      </c>
      <c r="AL36" s="4">
        <f t="shared" si="1"/>
        <v>0</v>
      </c>
      <c r="AM36" s="4">
        <f t="shared" si="1"/>
        <v>0</v>
      </c>
      <c r="AN36" s="4">
        <f t="shared" si="1"/>
        <v>0</v>
      </c>
      <c r="AO36" s="4">
        <f t="shared" si="1"/>
        <v>0</v>
      </c>
      <c r="AP36" s="4">
        <f t="shared" si="1"/>
        <v>0</v>
      </c>
      <c r="AQ36" s="4">
        <f t="shared" si="1"/>
        <v>0</v>
      </c>
      <c r="AR36" s="4">
        <f t="shared" si="1"/>
        <v>0</v>
      </c>
    </row>
    <row r="37" spans="1:44" ht="23.1" customHeight="1" x14ac:dyDescent="0.3"/>
    <row r="38" spans="1:44" ht="23.1" customHeight="1" x14ac:dyDescent="0.3"/>
    <row r="39" spans="1:44" ht="23.1" customHeight="1" x14ac:dyDescent="0.3"/>
    <row r="40" spans="1:44" ht="23.1" customHeight="1" x14ac:dyDescent="0.3"/>
    <row r="41" spans="1:44" ht="23.1" customHeight="1" x14ac:dyDescent="0.3"/>
    <row r="42" spans="1:44" ht="23.1" customHeight="1" x14ac:dyDescent="0.3"/>
    <row r="43" spans="1:44" ht="23.1" customHeight="1" x14ac:dyDescent="0.3"/>
    <row r="44" spans="1:44" ht="23.1" customHeight="1" x14ac:dyDescent="0.3"/>
    <row r="45" spans="1:44" ht="23.1" customHeight="1" x14ac:dyDescent="0.3"/>
    <row r="46" spans="1:44" ht="23.1" customHeight="1" x14ac:dyDescent="0.3"/>
    <row r="47" spans="1:44" ht="23.1" customHeight="1" x14ac:dyDescent="0.3"/>
    <row r="48" spans="1:44" ht="23.1" customHeight="1" x14ac:dyDescent="0.3"/>
    <row r="49" ht="23.1" customHeight="1" x14ac:dyDescent="0.3"/>
    <row r="50" ht="23.1" customHeight="1" x14ac:dyDescent="0.3"/>
    <row r="51" ht="23.1" customHeight="1" x14ac:dyDescent="0.3"/>
    <row r="52" ht="23.1" customHeight="1" x14ac:dyDescent="0.3"/>
    <row r="53" ht="15.95" customHeight="1" x14ac:dyDescent="0.3"/>
    <row r="54" ht="15.95" customHeight="1" x14ac:dyDescent="0.3"/>
    <row r="55" ht="15.95" customHeight="1" x14ac:dyDescent="0.3"/>
    <row r="56" ht="15.95" customHeight="1" x14ac:dyDescent="0.3"/>
    <row r="57" ht="15.95" customHeight="1" x14ac:dyDescent="0.3"/>
    <row r="58" ht="15.95" customHeight="1" x14ac:dyDescent="0.3"/>
    <row r="59" ht="15.95" customHeight="1" x14ac:dyDescent="0.3"/>
    <row r="60" ht="15.95" customHeight="1" x14ac:dyDescent="0.3"/>
    <row r="61" ht="15.95" customHeight="1" x14ac:dyDescent="0.3"/>
    <row r="62" ht="15.95" customHeight="1" x14ac:dyDescent="0.3"/>
    <row r="63" ht="15.95" customHeight="1" x14ac:dyDescent="0.3"/>
    <row r="64" ht="15.95" customHeight="1" x14ac:dyDescent="0.3"/>
    <row r="65" ht="15.95" customHeight="1" x14ac:dyDescent="0.3"/>
    <row r="66" ht="15.95" customHeight="1" x14ac:dyDescent="0.3"/>
    <row r="67" ht="15.95" customHeight="1" x14ac:dyDescent="0.3"/>
    <row r="68" ht="15.95" customHeight="1" x14ac:dyDescent="0.3"/>
    <row r="69" ht="15.95" customHeight="1" x14ac:dyDescent="0.3"/>
    <row r="70" ht="15.95" customHeight="1" x14ac:dyDescent="0.3"/>
    <row r="71" ht="15.95" customHeight="1" x14ac:dyDescent="0.3"/>
    <row r="72" ht="15.95" customHeight="1" x14ac:dyDescent="0.3"/>
    <row r="73" ht="15.95" customHeight="1" x14ac:dyDescent="0.3"/>
    <row r="74" ht="15.95" customHeight="1" x14ac:dyDescent="0.3"/>
    <row r="75" ht="15.95" customHeight="1" x14ac:dyDescent="0.3"/>
    <row r="76" ht="15.95" customHeight="1" x14ac:dyDescent="0.3"/>
    <row r="77" ht="15.95" customHeight="1" x14ac:dyDescent="0.3"/>
    <row r="78" ht="15.95" customHeight="1" x14ac:dyDescent="0.3"/>
    <row r="79" ht="15.95" customHeight="1" x14ac:dyDescent="0.3"/>
    <row r="80" ht="15.95" customHeight="1" x14ac:dyDescent="0.3"/>
    <row r="81" ht="15.95" customHeight="1" x14ac:dyDescent="0.3"/>
    <row r="82" ht="15.95" customHeight="1" x14ac:dyDescent="0.3"/>
    <row r="83" ht="15.95" customHeight="1" x14ac:dyDescent="0.3"/>
    <row r="84" ht="15.95" customHeight="1" x14ac:dyDescent="0.3"/>
    <row r="85" ht="15.95" customHeight="1" x14ac:dyDescent="0.3"/>
    <row r="86" ht="15.95" customHeight="1" x14ac:dyDescent="0.3"/>
    <row r="87" ht="15.95" customHeight="1" x14ac:dyDescent="0.3"/>
    <row r="88" ht="15.95" customHeight="1" x14ac:dyDescent="0.3"/>
    <row r="89" ht="15.95" customHeight="1" x14ac:dyDescent="0.3"/>
    <row r="90" ht="15.95" customHeight="1" x14ac:dyDescent="0.3"/>
    <row r="91" ht="15.95" customHeight="1" x14ac:dyDescent="0.3"/>
    <row r="92" ht="15.95" customHeight="1" x14ac:dyDescent="0.3"/>
    <row r="93" ht="15.95" customHeight="1" x14ac:dyDescent="0.3"/>
    <row r="94" ht="15.95" customHeight="1" x14ac:dyDescent="0.3"/>
    <row r="95" ht="15.95" customHeight="1" x14ac:dyDescent="0.3"/>
    <row r="96" ht="15.95" customHeight="1" x14ac:dyDescent="0.3"/>
    <row r="97" ht="15.95" customHeight="1" x14ac:dyDescent="0.3"/>
    <row r="98" ht="15.95" customHeight="1" x14ac:dyDescent="0.3"/>
    <row r="99" ht="15.95" customHeight="1" x14ac:dyDescent="0.3"/>
    <row r="100" ht="15.95" customHeight="1" x14ac:dyDescent="0.3"/>
    <row r="101" ht="15.95" customHeight="1" x14ac:dyDescent="0.3"/>
    <row r="102" ht="15.95" customHeight="1" x14ac:dyDescent="0.3"/>
    <row r="103" ht="15.95" customHeight="1" x14ac:dyDescent="0.3"/>
    <row r="104" ht="15.95" customHeight="1" x14ac:dyDescent="0.3"/>
  </sheetData>
  <mergeCells count="10">
    <mergeCell ref="A1:L1"/>
    <mergeCell ref="A2:L2"/>
    <mergeCell ref="L3:L4"/>
    <mergeCell ref="D3:E3"/>
    <mergeCell ref="F3:G3"/>
    <mergeCell ref="H3:I3"/>
    <mergeCell ref="J3:K3"/>
    <mergeCell ref="A3:A4"/>
    <mergeCell ref="B3:B4"/>
    <mergeCell ref="C3:C4"/>
  </mergeCells>
  <phoneticPr fontId="1" type="noConversion"/>
  <conditionalFormatting sqref="A5:L36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73935147870295737" right="0" top="0.54250108500216998" bottom="0.1388888888888889" header="0.3" footer="0.1388888888888889"/>
  <pageSetup paperSize="9" scale="99" orientation="landscape" r:id="rId1"/>
  <rowBreaks count="2" manualBreakCount="2">
    <brk id="20" max="11" man="1"/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B7"/>
  </sheetPr>
  <dimension ref="A1:AS554"/>
  <sheetViews>
    <sheetView view="pageBreakPreview" zoomScaleNormal="100" zoomScaleSheetLayoutView="100" workbookViewId="0">
      <pane xSplit="4" ySplit="4" topLeftCell="E80" activePane="bottomRight" state="frozen"/>
      <selection pane="topRight" activeCell="E1" sqref="E1"/>
      <selection pane="bottomLeft" activeCell="A5" sqref="A5"/>
      <selection pane="bottomRight" activeCell="D85" sqref="D85:L91"/>
    </sheetView>
  </sheetViews>
  <sheetFormatPr defaultColWidth="9" defaultRowHeight="16.5" x14ac:dyDescent="0.3"/>
  <cols>
    <col min="1" max="2" width="20.625" style="1" customWidth="1"/>
    <col min="3" max="3" width="4.625" style="2" customWidth="1"/>
    <col min="4" max="5" width="6.625" style="3" customWidth="1"/>
    <col min="6" max="6" width="9.625" style="3" customWidth="1"/>
    <col min="7" max="7" width="6.625" style="3" customWidth="1"/>
    <col min="8" max="8" width="9.625" style="3" customWidth="1"/>
    <col min="9" max="9" width="6.625" style="3" customWidth="1"/>
    <col min="10" max="10" width="9.625" style="3" customWidth="1"/>
    <col min="11" max="11" width="6.625" style="3" customWidth="1"/>
    <col min="12" max="12" width="9.625" style="3" customWidth="1"/>
    <col min="13" max="13" width="8.625" style="3" customWidth="1"/>
    <col min="14" max="45" width="9" hidden="1" customWidth="1"/>
  </cols>
  <sheetData>
    <row r="1" spans="1:45" ht="30" customHeight="1" x14ac:dyDescent="0.3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5" ht="23.1" customHeight="1" x14ac:dyDescent="0.3">
      <c r="A2" s="34" t="s">
        <v>137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45" s="4" customFormat="1" ht="23.1" customHeight="1" x14ac:dyDescent="0.3">
      <c r="A3" s="42" t="s">
        <v>70</v>
      </c>
      <c r="B3" s="42" t="s">
        <v>71</v>
      </c>
      <c r="C3" s="42" t="s">
        <v>45</v>
      </c>
      <c r="D3" s="42" t="s">
        <v>49</v>
      </c>
      <c r="E3" s="42" t="s">
        <v>59</v>
      </c>
      <c r="F3" s="42"/>
      <c r="G3" s="42" t="s">
        <v>60</v>
      </c>
      <c r="H3" s="42"/>
      <c r="I3" s="42" t="s">
        <v>61</v>
      </c>
      <c r="J3" s="42"/>
      <c r="K3" s="42" t="s">
        <v>62</v>
      </c>
      <c r="L3" s="42"/>
      <c r="M3" s="42" t="s">
        <v>46</v>
      </c>
    </row>
    <row r="4" spans="1:45" s="4" customFormat="1" ht="23.1" customHeight="1" x14ac:dyDescent="0.3">
      <c r="A4" s="42"/>
      <c r="B4" s="42"/>
      <c r="C4" s="42"/>
      <c r="D4" s="42"/>
      <c r="E4" s="19" t="s">
        <v>50</v>
      </c>
      <c r="F4" s="19" t="s">
        <v>84</v>
      </c>
      <c r="G4" s="19" t="s">
        <v>50</v>
      </c>
      <c r="H4" s="19" t="s">
        <v>84</v>
      </c>
      <c r="I4" s="19" t="s">
        <v>50</v>
      </c>
      <c r="J4" s="19" t="s">
        <v>84</v>
      </c>
      <c r="K4" s="19" t="s">
        <v>50</v>
      </c>
      <c r="L4" s="19" t="s">
        <v>84</v>
      </c>
      <c r="M4" s="42"/>
      <c r="N4" s="4" t="s">
        <v>51</v>
      </c>
      <c r="O4" s="4" t="s">
        <v>52</v>
      </c>
      <c r="P4" s="4" t="s">
        <v>53</v>
      </c>
      <c r="Q4" s="4" t="s">
        <v>54</v>
      </c>
      <c r="R4" s="4" t="s">
        <v>55</v>
      </c>
      <c r="S4" s="4" t="s">
        <v>72</v>
      </c>
      <c r="T4" s="4" t="s">
        <v>73</v>
      </c>
      <c r="U4" s="4" t="s">
        <v>74</v>
      </c>
      <c r="V4" s="4" t="s">
        <v>75</v>
      </c>
      <c r="W4" s="4" t="s">
        <v>76</v>
      </c>
      <c r="X4" s="4" t="s">
        <v>77</v>
      </c>
      <c r="Y4" s="4" t="s">
        <v>63</v>
      </c>
      <c r="Z4" s="4" t="s">
        <v>78</v>
      </c>
      <c r="AA4" s="4" t="s">
        <v>79</v>
      </c>
      <c r="AB4" s="4" t="s">
        <v>80</v>
      </c>
      <c r="AC4" s="4" t="s">
        <v>122</v>
      </c>
      <c r="AD4" s="4" t="s">
        <v>106</v>
      </c>
      <c r="AE4" s="4" t="s">
        <v>116</v>
      </c>
      <c r="AF4" s="4" t="s">
        <v>117</v>
      </c>
      <c r="AG4" s="4" t="s">
        <v>97</v>
      </c>
      <c r="AH4" s="4" t="s">
        <v>154</v>
      </c>
      <c r="AI4" s="4" t="s">
        <v>81</v>
      </c>
      <c r="AJ4" s="4" t="s">
        <v>88</v>
      </c>
      <c r="AK4" s="4" t="s">
        <v>82</v>
      </c>
      <c r="AL4" s="4" t="s">
        <v>109</v>
      </c>
      <c r="AM4" s="4" t="s">
        <v>110</v>
      </c>
      <c r="AN4" s="4" t="s">
        <v>111</v>
      </c>
      <c r="AO4" s="4" t="s">
        <v>112</v>
      </c>
      <c r="AP4" s="4" t="s">
        <v>113</v>
      </c>
      <c r="AQ4" s="4" t="s">
        <v>83</v>
      </c>
      <c r="AR4" s="4" t="s">
        <v>98</v>
      </c>
      <c r="AS4" s="4" t="s">
        <v>99</v>
      </c>
    </row>
    <row r="5" spans="1:45" s="4" customFormat="1" ht="23.1" customHeight="1" x14ac:dyDescent="0.3">
      <c r="A5" s="54" t="s">
        <v>136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45" s="4" customFormat="1" ht="23.1" customHeight="1" x14ac:dyDescent="0.3">
      <c r="A6" s="20" t="s">
        <v>135</v>
      </c>
      <c r="B6" s="24"/>
      <c r="C6" s="21" t="s">
        <v>129</v>
      </c>
      <c r="D6" s="22"/>
      <c r="E6" s="23"/>
      <c r="F6" s="23"/>
      <c r="G6" s="23"/>
      <c r="H6" s="23"/>
      <c r="I6" s="23"/>
      <c r="J6" s="23"/>
      <c r="K6" s="23"/>
      <c r="L6" s="23"/>
      <c r="M6" s="28" t="s">
        <v>107</v>
      </c>
      <c r="O6" s="4" t="str">
        <f>""</f>
        <v/>
      </c>
      <c r="P6" s="7" t="s">
        <v>55</v>
      </c>
      <c r="Q6" s="4">
        <v>1</v>
      </c>
      <c r="R6" s="4">
        <f>IF(P6="기계경비", J6, 0)</f>
        <v>0</v>
      </c>
      <c r="S6" s="4">
        <f>IF(P6="운반비", J6, 0)</f>
        <v>0</v>
      </c>
      <c r="T6" s="4">
        <f>IF(P6="작업부산물", F6, 0)</f>
        <v>0</v>
      </c>
      <c r="U6" s="4">
        <f>IF(P6="관급", F6, 0)</f>
        <v>0</v>
      </c>
      <c r="V6" s="4">
        <f>IF(P6="외주비", J6, 0)</f>
        <v>0</v>
      </c>
      <c r="W6" s="4">
        <f>IF(P6="장비비", J6, 0)</f>
        <v>0</v>
      </c>
      <c r="X6" s="4">
        <f>IF(P6="폐기물처리비", J6, 0)</f>
        <v>0</v>
      </c>
      <c r="Y6" s="4">
        <f>IF(P6="가설비", J6, 0)</f>
        <v>0</v>
      </c>
      <c r="Z6" s="4">
        <f>IF(P6="잡비제외분", F6, 0)</f>
        <v>0</v>
      </c>
      <c r="AA6" s="4">
        <f>IF(P6="사급자재대", L6, 0)</f>
        <v>0</v>
      </c>
      <c r="AB6" s="4">
        <f>IF(P6="관급자재대", L6, 0)</f>
        <v>0</v>
      </c>
      <c r="AC6" s="4">
        <f>IF(P6="관급자관급자재대", L6, 0)</f>
        <v>0</v>
      </c>
      <c r="AD6" s="4">
        <f>IF(P6="사용자항목2", L6, 0)</f>
        <v>0</v>
      </c>
      <c r="AE6" s="4">
        <f>IF(P6="안전관리비", L6, 0)</f>
        <v>0</v>
      </c>
      <c r="AF6" s="4">
        <f>IF(P6="품질관리비", L6, 0)</f>
        <v>0</v>
      </c>
      <c r="AG6" s="4">
        <f>IF(P6="고철대공제", L6, 0)</f>
        <v>0</v>
      </c>
      <c r="AH6" s="4">
        <f>IF(P6="사용자항목6", L6, 0)</f>
        <v>0</v>
      </c>
      <c r="AI6" s="4">
        <f>IF(P6="사용자항목7", L6, 0)</f>
        <v>0</v>
      </c>
      <c r="AJ6" s="4">
        <f>IF(P6="사용자항목8", L6, 0)</f>
        <v>0</v>
      </c>
      <c r="AK6" s="4">
        <f>IF(P6="사용자항목9", L6, 0)</f>
        <v>0</v>
      </c>
      <c r="AL6" s="4">
        <f>IF(P6="사용자항목10", L6, 0)</f>
        <v>0</v>
      </c>
      <c r="AM6" s="4">
        <f>IF(P6="사용자항목11", L6, 0)</f>
        <v>0</v>
      </c>
      <c r="AN6" s="4">
        <f>IF(P6="사용자항목12", L6, 0)</f>
        <v>0</v>
      </c>
      <c r="AO6" s="4">
        <f>IF(P6="사용자항목13", L6, 0)</f>
        <v>0</v>
      </c>
      <c r="AP6" s="4">
        <f>IF(P6="사용자항목14", L6, 0)</f>
        <v>0</v>
      </c>
    </row>
    <row r="7" spans="1:45" s="4" customFormat="1" ht="23.1" customHeight="1" x14ac:dyDescent="0.3">
      <c r="A7" s="20" t="s">
        <v>134</v>
      </c>
      <c r="B7" s="24"/>
      <c r="C7" s="21" t="s">
        <v>129</v>
      </c>
      <c r="D7" s="22"/>
      <c r="E7" s="23"/>
      <c r="F7" s="23"/>
      <c r="G7" s="23"/>
      <c r="H7" s="23"/>
      <c r="I7" s="23"/>
      <c r="J7" s="23"/>
      <c r="K7" s="23"/>
      <c r="L7" s="23"/>
      <c r="M7" s="28" t="s">
        <v>86</v>
      </c>
      <c r="O7" s="4" t="str">
        <f>""</f>
        <v/>
      </c>
      <c r="P7" s="7" t="s">
        <v>55</v>
      </c>
      <c r="Q7" s="4">
        <v>1</v>
      </c>
      <c r="R7" s="4">
        <f>IF(P7="기계경비", J7, 0)</f>
        <v>0</v>
      </c>
      <c r="S7" s="4">
        <f>IF(P7="운반비", J7, 0)</f>
        <v>0</v>
      </c>
      <c r="T7" s="4">
        <f>IF(P7="작업부산물", F7, 0)</f>
        <v>0</v>
      </c>
      <c r="U7" s="4">
        <f>IF(P7="관급", F7, 0)</f>
        <v>0</v>
      </c>
      <c r="V7" s="4">
        <f>IF(P7="외주비", J7, 0)</f>
        <v>0</v>
      </c>
      <c r="W7" s="4">
        <f>IF(P7="장비비", J7, 0)</f>
        <v>0</v>
      </c>
      <c r="X7" s="4">
        <f>IF(P7="폐기물처리비", J7, 0)</f>
        <v>0</v>
      </c>
      <c r="Y7" s="4">
        <f>IF(P7="가설비", J7, 0)</f>
        <v>0</v>
      </c>
      <c r="Z7" s="4">
        <f>IF(P7="잡비제외분", F7, 0)</f>
        <v>0</v>
      </c>
      <c r="AA7" s="4">
        <f>IF(P7="사급자재대", L7, 0)</f>
        <v>0</v>
      </c>
      <c r="AB7" s="4">
        <f>IF(P7="관급자재대", L7, 0)</f>
        <v>0</v>
      </c>
      <c r="AC7" s="4">
        <f>IF(P7="관급자관급자재대", L7, 0)</f>
        <v>0</v>
      </c>
      <c r="AD7" s="4">
        <f>IF(P7="사용자항목2", L7, 0)</f>
        <v>0</v>
      </c>
      <c r="AE7" s="4">
        <f>IF(P7="안전관리비", L7, 0)</f>
        <v>0</v>
      </c>
      <c r="AF7" s="4">
        <f>IF(P7="품질관리비", L7, 0)</f>
        <v>0</v>
      </c>
      <c r="AG7" s="4">
        <f>IF(P7="고철대공제", L7, 0)</f>
        <v>0</v>
      </c>
      <c r="AH7" s="4">
        <f>IF(P7="사용자항목6", L7, 0)</f>
        <v>0</v>
      </c>
      <c r="AI7" s="4">
        <f>IF(P7="사용자항목7", L7, 0)</f>
        <v>0</v>
      </c>
      <c r="AJ7" s="4">
        <f>IF(P7="사용자항목8", L7, 0)</f>
        <v>0</v>
      </c>
      <c r="AK7" s="4">
        <f>IF(P7="사용자항목9", L7, 0)</f>
        <v>0</v>
      </c>
      <c r="AL7" s="4">
        <f>IF(P7="사용자항목10", L7, 0)</f>
        <v>0</v>
      </c>
      <c r="AM7" s="4">
        <f>IF(P7="사용자항목11", L7, 0)</f>
        <v>0</v>
      </c>
      <c r="AN7" s="4">
        <f>IF(P7="사용자항목12", L7, 0)</f>
        <v>0</v>
      </c>
      <c r="AO7" s="4">
        <f>IF(P7="사용자항목13", L7, 0)</f>
        <v>0</v>
      </c>
      <c r="AP7" s="4">
        <f>IF(P7="사용자항목14", L7, 0)</f>
        <v>0</v>
      </c>
    </row>
    <row r="8" spans="1:45" s="4" customFormat="1" ht="23.1" customHeight="1" x14ac:dyDescent="0.3">
      <c r="A8" s="20"/>
      <c r="B8" s="24"/>
      <c r="C8" s="21"/>
      <c r="D8" s="22"/>
      <c r="E8" s="23"/>
      <c r="F8" s="23"/>
      <c r="G8" s="23"/>
      <c r="H8" s="23"/>
      <c r="I8" s="23"/>
      <c r="J8" s="23"/>
      <c r="K8" s="23"/>
      <c r="L8" s="23"/>
      <c r="M8" s="28"/>
      <c r="P8" s="7"/>
    </row>
    <row r="9" spans="1:45" s="4" customFormat="1" ht="23.1" customHeight="1" x14ac:dyDescent="0.3">
      <c r="A9" s="24"/>
      <c r="B9" s="24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45" s="4" customFormat="1" ht="23.1" customHeight="1" x14ac:dyDescent="0.3">
      <c r="A10" s="24"/>
      <c r="B10" s="2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45" s="4" customFormat="1" ht="23.1" customHeight="1" x14ac:dyDescent="0.3">
      <c r="A11" s="24"/>
      <c r="B11" s="24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45" s="4" customFormat="1" ht="23.1" customHeight="1" x14ac:dyDescent="0.3">
      <c r="A12" s="24"/>
      <c r="B12" s="24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45" s="4" customFormat="1" ht="23.1" customHeight="1" x14ac:dyDescent="0.3">
      <c r="A13" s="24"/>
      <c r="B13" s="24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45" s="4" customFormat="1" ht="23.1" customHeight="1" x14ac:dyDescent="0.3">
      <c r="A14" s="24"/>
      <c r="B14" s="2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45" s="4" customFormat="1" ht="23.1" customHeight="1" x14ac:dyDescent="0.3">
      <c r="A15" s="24"/>
      <c r="B15" s="24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45" s="4" customFormat="1" ht="23.1" customHeight="1" x14ac:dyDescent="0.3">
      <c r="A16" s="24"/>
      <c r="B16" s="24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45" s="4" customFormat="1" ht="23.1" customHeight="1" x14ac:dyDescent="0.3">
      <c r="A17" s="24"/>
      <c r="B17" s="24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45" s="4" customFormat="1" ht="23.1" customHeight="1" x14ac:dyDescent="0.3">
      <c r="A18" s="24"/>
      <c r="B18" s="2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45" s="4" customFormat="1" ht="23.1" customHeight="1" x14ac:dyDescent="0.3">
      <c r="A19" s="25" t="s">
        <v>57</v>
      </c>
      <c r="B19" s="27"/>
      <c r="C19" s="26"/>
      <c r="D19" s="13"/>
      <c r="E19" s="13"/>
      <c r="F19" s="13">
        <f>ROUNDDOWN(SUMIF(Q6:Q18, "1", F6:F18), 0)</f>
        <v>0</v>
      </c>
      <c r="G19" s="13"/>
      <c r="H19" s="13">
        <f>ROUNDDOWN(SUMIF(Q6:Q18, "1", H6:H18), 0)</f>
        <v>0</v>
      </c>
      <c r="I19" s="13"/>
      <c r="J19" s="13">
        <f>ROUNDDOWN(SUMIF(Q6:Q18, "1", J6:J18), 0)</f>
        <v>0</v>
      </c>
      <c r="K19" s="13"/>
      <c r="L19" s="13">
        <f>F19+H19+J19</f>
        <v>0</v>
      </c>
      <c r="M19" s="13"/>
      <c r="R19" s="4">
        <f t="shared" ref="R19:AS19" si="0">ROUNDDOWN(SUM(R6:R7), 0)</f>
        <v>0</v>
      </c>
      <c r="S19" s="4">
        <f t="shared" si="0"/>
        <v>0</v>
      </c>
      <c r="T19" s="4">
        <f t="shared" si="0"/>
        <v>0</v>
      </c>
      <c r="U19" s="4">
        <f t="shared" si="0"/>
        <v>0</v>
      </c>
      <c r="V19" s="4">
        <f t="shared" si="0"/>
        <v>0</v>
      </c>
      <c r="W19" s="4">
        <f t="shared" si="0"/>
        <v>0</v>
      </c>
      <c r="X19" s="4">
        <f t="shared" si="0"/>
        <v>0</v>
      </c>
      <c r="Y19" s="4">
        <f t="shared" si="0"/>
        <v>0</v>
      </c>
      <c r="Z19" s="4">
        <f t="shared" si="0"/>
        <v>0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4">
        <f t="shared" si="0"/>
        <v>0</v>
      </c>
      <c r="AF19" s="4">
        <f t="shared" si="0"/>
        <v>0</v>
      </c>
      <c r="AG19" s="4">
        <f t="shared" si="0"/>
        <v>0</v>
      </c>
      <c r="AH19" s="4">
        <f t="shared" si="0"/>
        <v>0</v>
      </c>
      <c r="AI19" s="4">
        <f t="shared" si="0"/>
        <v>0</v>
      </c>
      <c r="AJ19" s="4">
        <f t="shared" si="0"/>
        <v>0</v>
      </c>
      <c r="AK19" s="4">
        <f t="shared" si="0"/>
        <v>0</v>
      </c>
      <c r="AL19" s="4">
        <f t="shared" si="0"/>
        <v>0</v>
      </c>
      <c r="AM19" s="4">
        <f t="shared" si="0"/>
        <v>0</v>
      </c>
      <c r="AN19" s="4">
        <f t="shared" si="0"/>
        <v>0</v>
      </c>
      <c r="AO19" s="4">
        <f t="shared" si="0"/>
        <v>0</v>
      </c>
      <c r="AP19" s="4">
        <f t="shared" si="0"/>
        <v>0</v>
      </c>
      <c r="AQ19" s="4">
        <f t="shared" si="0"/>
        <v>0</v>
      </c>
      <c r="AR19" s="4">
        <f t="shared" si="0"/>
        <v>0</v>
      </c>
      <c r="AS19" s="4">
        <f t="shared" si="0"/>
        <v>0</v>
      </c>
    </row>
    <row r="20" spans="1:45" s="4" customFormat="1" ht="23.1" customHeight="1" x14ac:dyDescent="0.3">
      <c r="A20" s="52" t="s">
        <v>168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45" s="4" customFormat="1" ht="23.1" customHeight="1" x14ac:dyDescent="0.3">
      <c r="A21" s="20" t="s">
        <v>167</v>
      </c>
      <c r="B21" s="24" t="s">
        <v>170</v>
      </c>
      <c r="C21" s="21" t="s">
        <v>47</v>
      </c>
      <c r="D21" s="23"/>
      <c r="E21" s="23"/>
      <c r="F21" s="23"/>
      <c r="G21" s="23"/>
      <c r="H21" s="23"/>
      <c r="I21" s="23"/>
      <c r="J21" s="23"/>
      <c r="K21" s="23"/>
      <c r="L21" s="23"/>
      <c r="M21" s="28" t="s">
        <v>67</v>
      </c>
      <c r="O21" s="4" t="str">
        <f>""</f>
        <v/>
      </c>
      <c r="P21" s="7" t="s">
        <v>55</v>
      </c>
      <c r="Q21" s="4">
        <v>1</v>
      </c>
      <c r="R21" s="4">
        <f>IF(P21="기계경비", J21, 0)</f>
        <v>0</v>
      </c>
      <c r="S21" s="4">
        <f>IF(P21="운반비", J21, 0)</f>
        <v>0</v>
      </c>
      <c r="T21" s="4">
        <f>IF(P21="작업부산물", F21, 0)</f>
        <v>0</v>
      </c>
      <c r="U21" s="4">
        <f>IF(P21="관급", F21, 0)</f>
        <v>0</v>
      </c>
      <c r="V21" s="4">
        <f>IF(P21="외주비", J21, 0)</f>
        <v>0</v>
      </c>
      <c r="W21" s="4">
        <f>IF(P21="장비비", J21, 0)</f>
        <v>0</v>
      </c>
      <c r="X21" s="4">
        <f>IF(P21="폐기물처리비", J21, 0)</f>
        <v>0</v>
      </c>
      <c r="Y21" s="4">
        <f>IF(P21="가설비", J21, 0)</f>
        <v>0</v>
      </c>
      <c r="Z21" s="4">
        <f>IF(P21="잡비제외분", F21, 0)</f>
        <v>0</v>
      </c>
      <c r="AA21" s="4">
        <f>IF(P21="사급자재대", L21, 0)</f>
        <v>0</v>
      </c>
      <c r="AB21" s="4">
        <f>IF(P21="관급자재대", L21, 0)</f>
        <v>0</v>
      </c>
      <c r="AC21" s="4">
        <f>IF(P21="관급자관급자재대", L21, 0)</f>
        <v>0</v>
      </c>
      <c r="AD21" s="4">
        <f>IF(P21="사용자항목2", L21, 0)</f>
        <v>0</v>
      </c>
      <c r="AE21" s="4">
        <f>IF(P21="안전관리비", L21, 0)</f>
        <v>0</v>
      </c>
      <c r="AF21" s="4">
        <f>IF(P21="품질관리비", L21, 0)</f>
        <v>0</v>
      </c>
      <c r="AG21" s="4">
        <f>IF(P21="고철대공제", L21, 0)</f>
        <v>0</v>
      </c>
      <c r="AH21" s="4">
        <f>IF(P21="사용자항목6", L21, 0)</f>
        <v>0</v>
      </c>
      <c r="AI21" s="4">
        <f>IF(P21="사용자항목7", L21, 0)</f>
        <v>0</v>
      </c>
      <c r="AJ21" s="4">
        <f>IF(P21="사용자항목8", L21, 0)</f>
        <v>0</v>
      </c>
      <c r="AK21" s="4">
        <f>IF(P21="사용자항목9", L21, 0)</f>
        <v>0</v>
      </c>
      <c r="AL21" s="4">
        <f>IF(P21="사용자항목10", L21, 0)</f>
        <v>0</v>
      </c>
      <c r="AM21" s="4">
        <f>IF(P21="사용자항목11", L21, 0)</f>
        <v>0</v>
      </c>
      <c r="AN21" s="4">
        <f>IF(P21="사용자항목12", L21, 0)</f>
        <v>0</v>
      </c>
      <c r="AO21" s="4">
        <f>IF(P21="사용자항목13", L21, 0)</f>
        <v>0</v>
      </c>
      <c r="AP21" s="4">
        <f>IF(P21="사용자항목14", L21, 0)</f>
        <v>0</v>
      </c>
    </row>
    <row r="22" spans="1:45" s="4" customFormat="1" ht="23.1" customHeight="1" x14ac:dyDescent="0.3">
      <c r="A22" s="20" t="s">
        <v>146</v>
      </c>
      <c r="B22" s="20" t="s">
        <v>166</v>
      </c>
      <c r="C22" s="21" t="s">
        <v>47</v>
      </c>
      <c r="D22" s="23"/>
      <c r="E22" s="23"/>
      <c r="F22" s="23"/>
      <c r="G22" s="23"/>
      <c r="H22" s="23"/>
      <c r="I22" s="23"/>
      <c r="J22" s="23"/>
      <c r="K22" s="23"/>
      <c r="L22" s="23"/>
      <c r="M22" s="28" t="s">
        <v>64</v>
      </c>
      <c r="O22" s="4" t="str">
        <f>""</f>
        <v/>
      </c>
      <c r="P22" s="7" t="s">
        <v>55</v>
      </c>
      <c r="Q22" s="4">
        <v>1</v>
      </c>
      <c r="R22" s="4">
        <f>IF(P22="기계경비", J22, 0)</f>
        <v>0</v>
      </c>
      <c r="S22" s="4">
        <f>IF(P22="운반비", J22, 0)</f>
        <v>0</v>
      </c>
      <c r="T22" s="4">
        <f>IF(P22="작업부산물", F22, 0)</f>
        <v>0</v>
      </c>
      <c r="U22" s="4">
        <f>IF(P22="관급", F22, 0)</f>
        <v>0</v>
      </c>
      <c r="V22" s="4">
        <f>IF(P22="외주비", J22, 0)</f>
        <v>0</v>
      </c>
      <c r="W22" s="4">
        <f>IF(P22="장비비", J22, 0)</f>
        <v>0</v>
      </c>
      <c r="X22" s="4">
        <f>IF(P22="폐기물처리비", J22, 0)</f>
        <v>0</v>
      </c>
      <c r="Y22" s="4">
        <f>IF(P22="가설비", J22, 0)</f>
        <v>0</v>
      </c>
      <c r="Z22" s="4">
        <f>IF(P22="잡비제외분", F22, 0)</f>
        <v>0</v>
      </c>
      <c r="AA22" s="4">
        <f>IF(P22="사급자재대", L22, 0)</f>
        <v>0</v>
      </c>
      <c r="AB22" s="4">
        <f>IF(P22="관급자재대", L22, 0)</f>
        <v>0</v>
      </c>
      <c r="AC22" s="4">
        <f>IF(P22="관급자관급자재대", L22, 0)</f>
        <v>0</v>
      </c>
      <c r="AD22" s="4">
        <f>IF(P22="사용자항목2", L22, 0)</f>
        <v>0</v>
      </c>
      <c r="AE22" s="4">
        <f>IF(P22="안전관리비", L22, 0)</f>
        <v>0</v>
      </c>
      <c r="AF22" s="4">
        <f>IF(P22="품질관리비", L22, 0)</f>
        <v>0</v>
      </c>
      <c r="AG22" s="4">
        <f>IF(P22="고철대공제", L22, 0)</f>
        <v>0</v>
      </c>
      <c r="AH22" s="4">
        <f>IF(P22="사용자항목6", L22, 0)</f>
        <v>0</v>
      </c>
      <c r="AI22" s="4">
        <f>IF(P22="사용자항목7", L22, 0)</f>
        <v>0</v>
      </c>
      <c r="AJ22" s="4">
        <f>IF(P22="사용자항목8", L22, 0)</f>
        <v>0</v>
      </c>
      <c r="AK22" s="4">
        <f>IF(P22="사용자항목9", L22, 0)</f>
        <v>0</v>
      </c>
      <c r="AL22" s="4">
        <f>IF(P22="사용자항목10", L22, 0)</f>
        <v>0</v>
      </c>
      <c r="AM22" s="4">
        <f>IF(P22="사용자항목11", L22, 0)</f>
        <v>0</v>
      </c>
      <c r="AN22" s="4">
        <f>IF(P22="사용자항목12", L22, 0)</f>
        <v>0</v>
      </c>
      <c r="AO22" s="4">
        <f>IF(P22="사용자항목13", L22, 0)</f>
        <v>0</v>
      </c>
      <c r="AP22" s="4">
        <f>IF(P22="사용자항목14", L22, 0)</f>
        <v>0</v>
      </c>
    </row>
    <row r="23" spans="1:45" s="4" customFormat="1" ht="23.1" customHeight="1" x14ac:dyDescent="0.3">
      <c r="A23" s="20" t="s">
        <v>138</v>
      </c>
      <c r="B23" s="20" t="s">
        <v>139</v>
      </c>
      <c r="C23" s="21" t="s">
        <v>47</v>
      </c>
      <c r="D23" s="23"/>
      <c r="E23" s="23"/>
      <c r="F23" s="23"/>
      <c r="G23" s="23"/>
      <c r="H23" s="23"/>
      <c r="I23" s="23"/>
      <c r="J23" s="23"/>
      <c r="K23" s="23"/>
      <c r="L23" s="28"/>
      <c r="M23" s="28" t="s">
        <v>140</v>
      </c>
      <c r="O23" s="4" t="str">
        <f>"01"</f>
        <v>01</v>
      </c>
      <c r="P23" s="7" t="s">
        <v>55</v>
      </c>
      <c r="Q23" s="4">
        <v>1</v>
      </c>
      <c r="R23" s="4">
        <f>IF(P23="기계경비", J23, 0)</f>
        <v>0</v>
      </c>
      <c r="S23" s="4">
        <f>IF(P23="운반비", J23, 0)</f>
        <v>0</v>
      </c>
      <c r="T23" s="4">
        <f>IF(P23="작업부산물", F23, 0)</f>
        <v>0</v>
      </c>
      <c r="U23" s="4">
        <f>IF(P23="관급", F23, 0)</f>
        <v>0</v>
      </c>
      <c r="V23" s="4">
        <f>IF(P23="외주비", J23, 0)</f>
        <v>0</v>
      </c>
      <c r="W23" s="4">
        <f>IF(P23="장비비", J23, 0)</f>
        <v>0</v>
      </c>
      <c r="X23" s="4">
        <f>IF(P23="폐기물처리비", J23, 0)</f>
        <v>0</v>
      </c>
      <c r="Y23" s="4">
        <f>IF(P23="가설비", J23, 0)</f>
        <v>0</v>
      </c>
      <c r="Z23" s="4">
        <f>IF(P23="잡비제외분", F23, 0)</f>
        <v>0</v>
      </c>
      <c r="AA23" s="4">
        <f>IF(P23="사급자재대", L23, 0)</f>
        <v>0</v>
      </c>
      <c r="AB23" s="4">
        <f>IF(P23="관급자재대", L23, 0)</f>
        <v>0</v>
      </c>
      <c r="AC23" s="4">
        <f>IF(P23="관급자관급자재대", L23, 0)</f>
        <v>0</v>
      </c>
      <c r="AD23" s="4">
        <f>IF(P23="사용자항목2", L23, 0)</f>
        <v>0</v>
      </c>
      <c r="AE23" s="4">
        <f>IF(P23="안전관리비", L23, 0)</f>
        <v>0</v>
      </c>
      <c r="AF23" s="4">
        <f>IF(P23="품질관리비", L23, 0)</f>
        <v>0</v>
      </c>
      <c r="AG23" s="4">
        <f>IF(P23="고철대공제", L23, 0)</f>
        <v>0</v>
      </c>
      <c r="AH23" s="4">
        <f>IF(P23="사용자항목6", L23, 0)</f>
        <v>0</v>
      </c>
      <c r="AI23" s="4">
        <f>IF(P23="사용자항목7", L23, 0)</f>
        <v>0</v>
      </c>
      <c r="AJ23" s="4">
        <f>IF(P23="사용자항목8", L23, 0)</f>
        <v>0</v>
      </c>
      <c r="AK23" s="4">
        <f>IF(P23="사용자항목9", L23, 0)</f>
        <v>0</v>
      </c>
      <c r="AL23" s="4">
        <f>IF(P23="사용자항목10", L23, 0)</f>
        <v>0</v>
      </c>
      <c r="AM23" s="4">
        <f>IF(P23="사용자항목11", L23, 0)</f>
        <v>0</v>
      </c>
      <c r="AN23" s="4">
        <f>IF(P23="사용자항목12", L23, 0)</f>
        <v>0</v>
      </c>
      <c r="AO23" s="4">
        <f>IF(P23="사용자항목13", L23, 0)</f>
        <v>0</v>
      </c>
      <c r="AP23" s="4">
        <f>IF(P23="사용자항목14", L23, 0)</f>
        <v>0</v>
      </c>
    </row>
    <row r="24" spans="1:45" s="4" customFormat="1" ht="23.1" customHeight="1" x14ac:dyDescent="0.3">
      <c r="A24" s="20" t="s">
        <v>138</v>
      </c>
      <c r="B24" s="20" t="s">
        <v>141</v>
      </c>
      <c r="C24" s="21" t="s">
        <v>47</v>
      </c>
      <c r="D24" s="23"/>
      <c r="E24" s="23"/>
      <c r="F24" s="23"/>
      <c r="G24" s="23"/>
      <c r="H24" s="23"/>
      <c r="I24" s="23"/>
      <c r="J24" s="23"/>
      <c r="K24" s="23"/>
      <c r="L24" s="28"/>
      <c r="M24" s="28" t="s">
        <v>142</v>
      </c>
      <c r="O24" s="4" t="str">
        <f>"01"</f>
        <v>01</v>
      </c>
      <c r="P24" s="7" t="s">
        <v>55</v>
      </c>
      <c r="Q24" s="4">
        <v>1</v>
      </c>
      <c r="R24" s="4">
        <f>IF(P24="기계경비", J24, 0)</f>
        <v>0</v>
      </c>
      <c r="S24" s="4">
        <f>IF(P24="운반비", J24, 0)</f>
        <v>0</v>
      </c>
      <c r="T24" s="4">
        <f>IF(P24="작업부산물", F24, 0)</f>
        <v>0</v>
      </c>
      <c r="U24" s="4">
        <f>IF(P24="관급", F24, 0)</f>
        <v>0</v>
      </c>
      <c r="V24" s="4">
        <f>IF(P24="외주비", J24, 0)</f>
        <v>0</v>
      </c>
      <c r="W24" s="4">
        <f>IF(P24="장비비", J24, 0)</f>
        <v>0</v>
      </c>
      <c r="X24" s="4">
        <f>IF(P24="폐기물처리비", J24, 0)</f>
        <v>0</v>
      </c>
      <c r="Y24" s="4">
        <f>IF(P24="가설비", J24, 0)</f>
        <v>0</v>
      </c>
      <c r="Z24" s="4">
        <f>IF(P24="잡비제외분", F24, 0)</f>
        <v>0</v>
      </c>
      <c r="AA24" s="4">
        <f>IF(P24="사급자재대", L24, 0)</f>
        <v>0</v>
      </c>
      <c r="AB24" s="4">
        <f>IF(P24="관급자재대", L24, 0)</f>
        <v>0</v>
      </c>
      <c r="AC24" s="4">
        <f>IF(P24="관급자관급자재대", L24, 0)</f>
        <v>0</v>
      </c>
      <c r="AD24" s="4">
        <f>IF(P24="사용자항목2", L24, 0)</f>
        <v>0</v>
      </c>
      <c r="AE24" s="4">
        <f>IF(P24="안전관리비", L24, 0)</f>
        <v>0</v>
      </c>
      <c r="AF24" s="4">
        <f>IF(P24="품질관리비", L24, 0)</f>
        <v>0</v>
      </c>
      <c r="AG24" s="4">
        <f>IF(P24="고철대공제", L24, 0)</f>
        <v>0</v>
      </c>
      <c r="AH24" s="4">
        <f>IF(P24="사용자항목6", L24, 0)</f>
        <v>0</v>
      </c>
      <c r="AI24" s="4">
        <f>IF(P24="사용자항목7", L24, 0)</f>
        <v>0</v>
      </c>
      <c r="AJ24" s="4">
        <f>IF(P24="사용자항목8", L24, 0)</f>
        <v>0</v>
      </c>
      <c r="AK24" s="4">
        <f>IF(P24="사용자항목9", L24, 0)</f>
        <v>0</v>
      </c>
      <c r="AL24" s="4">
        <f>IF(P24="사용자항목10", L24, 0)</f>
        <v>0</v>
      </c>
      <c r="AM24" s="4">
        <f>IF(P24="사용자항목11", L24, 0)</f>
        <v>0</v>
      </c>
      <c r="AN24" s="4">
        <f>IF(P24="사용자항목12", L24, 0)</f>
        <v>0</v>
      </c>
      <c r="AO24" s="4">
        <f>IF(P24="사용자항목13", L24, 0)</f>
        <v>0</v>
      </c>
      <c r="AP24" s="4">
        <f>IF(P24="사용자항목14", L24, 0)</f>
        <v>0</v>
      </c>
    </row>
    <row r="25" spans="1:45" s="4" customFormat="1" ht="23.1" customHeight="1" x14ac:dyDescent="0.3">
      <c r="A25" s="24"/>
      <c r="B25" s="24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45" s="4" customFormat="1" ht="23.1" customHeight="1" x14ac:dyDescent="0.3">
      <c r="A26" s="24"/>
      <c r="B26" s="24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45" s="4" customFormat="1" ht="23.1" customHeight="1" x14ac:dyDescent="0.3">
      <c r="A27" s="24"/>
      <c r="B27" s="2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45" s="4" customFormat="1" ht="23.1" customHeight="1" x14ac:dyDescent="0.3">
      <c r="A28" s="24"/>
      <c r="B28" s="24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45" s="4" customFormat="1" ht="23.1" customHeight="1" x14ac:dyDescent="0.3">
      <c r="A29" s="24"/>
      <c r="B29" s="24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45" s="4" customFormat="1" ht="23.1" customHeight="1" x14ac:dyDescent="0.3">
      <c r="A30" s="24"/>
      <c r="B30" s="2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45" s="4" customFormat="1" ht="23.1" customHeight="1" x14ac:dyDescent="0.3">
      <c r="A31" s="24"/>
      <c r="B31" s="24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45" s="4" customFormat="1" ht="23.1" customHeight="1" x14ac:dyDescent="0.3">
      <c r="A32" s="24"/>
      <c r="B32" s="24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45" s="4" customFormat="1" ht="23.1" customHeight="1" x14ac:dyDescent="0.3">
      <c r="A33" s="24"/>
      <c r="B33" s="2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45" s="4" customFormat="1" ht="23.1" customHeight="1" x14ac:dyDescent="0.3">
      <c r="A34" s="24"/>
      <c r="B34" s="24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45" s="4" customFormat="1" ht="23.1" customHeight="1" x14ac:dyDescent="0.3">
      <c r="A35" s="25" t="s">
        <v>57</v>
      </c>
      <c r="B35" s="27"/>
      <c r="C35" s="26"/>
      <c r="D35" s="13"/>
      <c r="E35" s="13"/>
      <c r="F35" s="13">
        <f>ROUNDDOWN(SUMIF(Q21:Q34, "1", F21:F34), 0)</f>
        <v>0</v>
      </c>
      <c r="G35" s="13"/>
      <c r="H35" s="13">
        <f>ROUNDDOWN(SUMIF(Q21:Q34, "1", H21:H34), 0)</f>
        <v>0</v>
      </c>
      <c r="I35" s="13"/>
      <c r="J35" s="13">
        <f>ROUNDDOWN(SUMIF(Q21:Q34, "1", J21:J34), 0)</f>
        <v>0</v>
      </c>
      <c r="K35" s="13"/>
      <c r="L35" s="13">
        <f>F35+H35+J35</f>
        <v>0</v>
      </c>
      <c r="M35" s="13"/>
      <c r="R35" s="4">
        <f t="shared" ref="R35:AS35" si="1">ROUNDDOWN(SUM(R21:R24), 0)</f>
        <v>0</v>
      </c>
      <c r="S35" s="4">
        <f t="shared" si="1"/>
        <v>0</v>
      </c>
      <c r="T35" s="4">
        <f t="shared" si="1"/>
        <v>0</v>
      </c>
      <c r="U35" s="4">
        <f t="shared" si="1"/>
        <v>0</v>
      </c>
      <c r="V35" s="4">
        <f t="shared" si="1"/>
        <v>0</v>
      </c>
      <c r="W35" s="4">
        <f t="shared" si="1"/>
        <v>0</v>
      </c>
      <c r="X35" s="4">
        <f t="shared" si="1"/>
        <v>0</v>
      </c>
      <c r="Y35" s="4">
        <f t="shared" si="1"/>
        <v>0</v>
      </c>
      <c r="Z35" s="4">
        <f t="shared" si="1"/>
        <v>0</v>
      </c>
      <c r="AA35" s="4">
        <f t="shared" si="1"/>
        <v>0</v>
      </c>
      <c r="AB35" s="4">
        <f t="shared" si="1"/>
        <v>0</v>
      </c>
      <c r="AC35" s="4">
        <f t="shared" si="1"/>
        <v>0</v>
      </c>
      <c r="AD35" s="4">
        <f t="shared" si="1"/>
        <v>0</v>
      </c>
      <c r="AE35" s="4">
        <f t="shared" si="1"/>
        <v>0</v>
      </c>
      <c r="AF35" s="4">
        <f t="shared" si="1"/>
        <v>0</v>
      </c>
      <c r="AG35" s="4">
        <f t="shared" si="1"/>
        <v>0</v>
      </c>
      <c r="AH35" s="4">
        <f t="shared" si="1"/>
        <v>0</v>
      </c>
      <c r="AI35" s="4">
        <f t="shared" si="1"/>
        <v>0</v>
      </c>
      <c r="AJ35" s="4">
        <f t="shared" si="1"/>
        <v>0</v>
      </c>
      <c r="AK35" s="4">
        <f t="shared" si="1"/>
        <v>0</v>
      </c>
      <c r="AL35" s="4">
        <f t="shared" si="1"/>
        <v>0</v>
      </c>
      <c r="AM35" s="4">
        <f t="shared" si="1"/>
        <v>0</v>
      </c>
      <c r="AN35" s="4">
        <f t="shared" si="1"/>
        <v>0</v>
      </c>
      <c r="AO35" s="4">
        <f t="shared" si="1"/>
        <v>0</v>
      </c>
      <c r="AP35" s="4">
        <f t="shared" si="1"/>
        <v>0</v>
      </c>
      <c r="AQ35" s="4">
        <f t="shared" si="1"/>
        <v>0</v>
      </c>
      <c r="AR35" s="4">
        <f t="shared" si="1"/>
        <v>0</v>
      </c>
      <c r="AS35" s="4">
        <f t="shared" si="1"/>
        <v>0</v>
      </c>
    </row>
    <row r="36" spans="1:45" s="4" customFormat="1" ht="23.1" customHeight="1" x14ac:dyDescent="0.3">
      <c r="A36" s="52" t="s">
        <v>155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45" s="4" customFormat="1" ht="23.1" customHeight="1" x14ac:dyDescent="0.3">
      <c r="A37" s="20" t="s">
        <v>145</v>
      </c>
      <c r="B37" s="20" t="s">
        <v>147</v>
      </c>
      <c r="C37" s="21" t="s">
        <v>48</v>
      </c>
      <c r="D37" s="23"/>
      <c r="E37" s="23"/>
      <c r="F37" s="23"/>
      <c r="G37" s="23"/>
      <c r="H37" s="23"/>
      <c r="I37" s="23"/>
      <c r="J37" s="23"/>
      <c r="K37" s="23"/>
      <c r="L37" s="23"/>
      <c r="M37" s="28" t="s">
        <v>65</v>
      </c>
      <c r="O37" s="4" t="str">
        <f>""</f>
        <v/>
      </c>
      <c r="P37" s="7" t="s">
        <v>55</v>
      </c>
      <c r="Q37" s="4">
        <v>1</v>
      </c>
      <c r="R37" s="4">
        <f>IF(P37="기계경비", J37, 0)</f>
        <v>0</v>
      </c>
      <c r="S37" s="4">
        <f>IF(P37="운반비", J37, 0)</f>
        <v>0</v>
      </c>
      <c r="T37" s="4">
        <f>IF(P37="작업부산물", F37, 0)</f>
        <v>0</v>
      </c>
      <c r="U37" s="4">
        <f>IF(P37="관급", F37, 0)</f>
        <v>0</v>
      </c>
      <c r="V37" s="4">
        <f>IF(P37="외주비", J37, 0)</f>
        <v>0</v>
      </c>
      <c r="W37" s="4">
        <f>IF(P37="장비비", J37, 0)</f>
        <v>0</v>
      </c>
      <c r="X37" s="4">
        <f>IF(P37="폐기물처리비", J37, 0)</f>
        <v>0</v>
      </c>
      <c r="Y37" s="4">
        <f>IF(P37="가설비", J37, 0)</f>
        <v>0</v>
      </c>
      <c r="Z37" s="4">
        <f>IF(P37="잡비제외분", F37, 0)</f>
        <v>0</v>
      </c>
      <c r="AA37" s="4">
        <f>IF(P37="사급자재대", L37, 0)</f>
        <v>0</v>
      </c>
      <c r="AB37" s="4">
        <f>IF(P37="관급자재대", L37, 0)</f>
        <v>0</v>
      </c>
      <c r="AC37" s="4">
        <f>IF(P37="관급자관급자재대", L37, 0)</f>
        <v>0</v>
      </c>
      <c r="AD37" s="4">
        <f>IF(P37="사용자항목2", L37, 0)</f>
        <v>0</v>
      </c>
      <c r="AE37" s="4">
        <f>IF(P37="안전관리비", L37, 0)</f>
        <v>0</v>
      </c>
      <c r="AF37" s="4">
        <f>IF(P37="품질관리비", L37, 0)</f>
        <v>0</v>
      </c>
      <c r="AG37" s="4">
        <f>IF(P37="고철대공제", L37, 0)</f>
        <v>0</v>
      </c>
      <c r="AH37" s="4">
        <f>IF(P37="사용자항목6", L37, 0)</f>
        <v>0</v>
      </c>
      <c r="AI37" s="4">
        <f>IF(P37="사용자항목7", L37, 0)</f>
        <v>0</v>
      </c>
      <c r="AJ37" s="4">
        <f>IF(P37="사용자항목8", L37, 0)</f>
        <v>0</v>
      </c>
      <c r="AK37" s="4">
        <f>IF(P37="사용자항목9", L37, 0)</f>
        <v>0</v>
      </c>
      <c r="AL37" s="4">
        <f>IF(P37="사용자항목10", L37, 0)</f>
        <v>0</v>
      </c>
      <c r="AM37" s="4">
        <f>IF(P37="사용자항목11", L37, 0)</f>
        <v>0</v>
      </c>
      <c r="AN37" s="4">
        <f>IF(P37="사용자항목12", L37, 0)</f>
        <v>0</v>
      </c>
      <c r="AO37" s="4">
        <f>IF(P37="사용자항목13", L37, 0)</f>
        <v>0</v>
      </c>
      <c r="AP37" s="4">
        <f>IF(P37="사용자항목14", L37, 0)</f>
        <v>0</v>
      </c>
    </row>
    <row r="38" spans="1:45" s="4" customFormat="1" ht="23.1" customHeight="1" x14ac:dyDescent="0.3">
      <c r="A38" s="20" t="s">
        <v>148</v>
      </c>
      <c r="B38" s="20" t="s">
        <v>149</v>
      </c>
      <c r="C38" s="21" t="s">
        <v>47</v>
      </c>
      <c r="D38" s="23"/>
      <c r="E38" s="23"/>
      <c r="F38" s="23"/>
      <c r="G38" s="23"/>
      <c r="H38" s="23"/>
      <c r="I38" s="23"/>
      <c r="J38" s="23"/>
      <c r="K38" s="23"/>
      <c r="L38" s="23"/>
      <c r="M38" s="28" t="s">
        <v>68</v>
      </c>
      <c r="O38" s="4" t="str">
        <f>""</f>
        <v/>
      </c>
      <c r="P38" s="7" t="s">
        <v>55</v>
      </c>
      <c r="Q38" s="4">
        <v>1</v>
      </c>
      <c r="R38" s="4">
        <f>IF(P38="기계경비", J38, 0)</f>
        <v>0</v>
      </c>
      <c r="S38" s="4">
        <f>IF(P38="운반비", J38, 0)</f>
        <v>0</v>
      </c>
      <c r="T38" s="4">
        <f>IF(P38="작업부산물", F38, 0)</f>
        <v>0</v>
      </c>
      <c r="U38" s="4">
        <f>IF(P38="관급", F38, 0)</f>
        <v>0</v>
      </c>
      <c r="V38" s="4">
        <f>IF(P38="외주비", J38, 0)</f>
        <v>0</v>
      </c>
      <c r="W38" s="4">
        <f>IF(P38="장비비", J38, 0)</f>
        <v>0</v>
      </c>
      <c r="X38" s="4">
        <f>IF(P38="폐기물처리비", J38, 0)</f>
        <v>0</v>
      </c>
      <c r="Y38" s="4">
        <f>IF(P38="가설비", J38, 0)</f>
        <v>0</v>
      </c>
      <c r="Z38" s="4">
        <f>IF(P38="잡비제외분", F38, 0)</f>
        <v>0</v>
      </c>
      <c r="AA38" s="4">
        <f>IF(P38="사급자재대", L38, 0)</f>
        <v>0</v>
      </c>
      <c r="AB38" s="4">
        <f>IF(P38="관급자재대", L38, 0)</f>
        <v>0</v>
      </c>
      <c r="AC38" s="4">
        <f>IF(P38="관급자관급자재대", L38, 0)</f>
        <v>0</v>
      </c>
      <c r="AD38" s="4">
        <f>IF(P38="사용자항목2", L38, 0)</f>
        <v>0</v>
      </c>
      <c r="AE38" s="4">
        <f>IF(P38="안전관리비", L38, 0)</f>
        <v>0</v>
      </c>
      <c r="AF38" s="4">
        <f>IF(P38="품질관리비", L38, 0)</f>
        <v>0</v>
      </c>
      <c r="AG38" s="4">
        <f>IF(P38="고철대공제", L38, 0)</f>
        <v>0</v>
      </c>
      <c r="AH38" s="4">
        <f>IF(P38="사용자항목6", L38, 0)</f>
        <v>0</v>
      </c>
      <c r="AI38" s="4">
        <f>IF(P38="사용자항목7", L38, 0)</f>
        <v>0</v>
      </c>
      <c r="AJ38" s="4">
        <f>IF(P38="사용자항목8", L38, 0)</f>
        <v>0</v>
      </c>
      <c r="AK38" s="4">
        <f>IF(P38="사용자항목9", L38, 0)</f>
        <v>0</v>
      </c>
      <c r="AL38" s="4">
        <f>IF(P38="사용자항목10", L38, 0)</f>
        <v>0</v>
      </c>
      <c r="AM38" s="4">
        <f>IF(P38="사용자항목11", L38, 0)</f>
        <v>0</v>
      </c>
      <c r="AN38" s="4">
        <f>IF(P38="사용자항목12", L38, 0)</f>
        <v>0</v>
      </c>
      <c r="AO38" s="4">
        <f>IF(P38="사용자항목13", L38, 0)</f>
        <v>0</v>
      </c>
      <c r="AP38" s="4">
        <f>IF(P38="사용자항목14", L38, 0)</f>
        <v>0</v>
      </c>
    </row>
    <row r="39" spans="1:45" s="4" customFormat="1" ht="23.1" customHeight="1" x14ac:dyDescent="0.3">
      <c r="A39" s="20" t="s">
        <v>150</v>
      </c>
      <c r="B39" s="20" t="s">
        <v>151</v>
      </c>
      <c r="C39" s="21" t="s">
        <v>47</v>
      </c>
      <c r="D39" s="23"/>
      <c r="E39" s="23"/>
      <c r="F39" s="23"/>
      <c r="G39" s="23"/>
      <c r="H39" s="23"/>
      <c r="I39" s="23"/>
      <c r="J39" s="23"/>
      <c r="K39" s="23"/>
      <c r="L39" s="23"/>
      <c r="M39" s="28" t="s">
        <v>66</v>
      </c>
      <c r="O39" s="4" t="str">
        <f>""</f>
        <v/>
      </c>
      <c r="P39" s="7" t="s">
        <v>55</v>
      </c>
      <c r="Q39" s="4">
        <v>1</v>
      </c>
      <c r="R39" s="4">
        <f>IF(P39="기계경비", J39, 0)</f>
        <v>0</v>
      </c>
      <c r="S39" s="4">
        <f>IF(P39="운반비", J39, 0)</f>
        <v>0</v>
      </c>
      <c r="T39" s="4">
        <f>IF(P39="작업부산물", F39, 0)</f>
        <v>0</v>
      </c>
      <c r="U39" s="4">
        <f>IF(P39="관급", F39, 0)</f>
        <v>0</v>
      </c>
      <c r="V39" s="4">
        <f>IF(P39="외주비", J39, 0)</f>
        <v>0</v>
      </c>
      <c r="W39" s="4">
        <f>IF(P39="장비비", J39, 0)</f>
        <v>0</v>
      </c>
      <c r="X39" s="4">
        <f>IF(P39="폐기물처리비", J39, 0)</f>
        <v>0</v>
      </c>
      <c r="Y39" s="4">
        <f>IF(P39="가설비", J39, 0)</f>
        <v>0</v>
      </c>
      <c r="Z39" s="4">
        <f>IF(P39="잡비제외분", F39, 0)</f>
        <v>0</v>
      </c>
      <c r="AA39" s="4">
        <f>IF(P39="사급자재대", L39, 0)</f>
        <v>0</v>
      </c>
      <c r="AB39" s="4">
        <f>IF(P39="관급자재대", L39, 0)</f>
        <v>0</v>
      </c>
      <c r="AC39" s="4">
        <f>IF(P39="관급자관급자재대", L39, 0)</f>
        <v>0</v>
      </c>
      <c r="AD39" s="4">
        <f>IF(P39="사용자항목2", L39, 0)</f>
        <v>0</v>
      </c>
      <c r="AE39" s="4">
        <f>IF(P39="안전관리비", L39, 0)</f>
        <v>0</v>
      </c>
      <c r="AF39" s="4">
        <f>IF(P39="품질관리비", L39, 0)</f>
        <v>0</v>
      </c>
      <c r="AG39" s="4">
        <f>IF(P39="고철대공제", L39, 0)</f>
        <v>0</v>
      </c>
      <c r="AH39" s="4">
        <f>IF(P39="사용자항목6", L39, 0)</f>
        <v>0</v>
      </c>
      <c r="AI39" s="4">
        <f>IF(P39="사용자항목7", L39, 0)</f>
        <v>0</v>
      </c>
      <c r="AJ39" s="4">
        <f>IF(P39="사용자항목8", L39, 0)</f>
        <v>0</v>
      </c>
      <c r="AK39" s="4">
        <f>IF(P39="사용자항목9", L39, 0)</f>
        <v>0</v>
      </c>
      <c r="AL39" s="4">
        <f>IF(P39="사용자항목10", L39, 0)</f>
        <v>0</v>
      </c>
      <c r="AM39" s="4">
        <f>IF(P39="사용자항목11", L39, 0)</f>
        <v>0</v>
      </c>
      <c r="AN39" s="4">
        <f>IF(P39="사용자항목12", L39, 0)</f>
        <v>0</v>
      </c>
      <c r="AO39" s="4">
        <f>IF(P39="사용자항목13", L39, 0)</f>
        <v>0</v>
      </c>
      <c r="AP39" s="4">
        <f>IF(P39="사용자항목14", L39, 0)</f>
        <v>0</v>
      </c>
    </row>
    <row r="40" spans="1:45" s="4" customFormat="1" ht="23.1" customHeight="1" x14ac:dyDescent="0.3">
      <c r="A40" s="20" t="s">
        <v>152</v>
      </c>
      <c r="B40" s="20" t="s">
        <v>153</v>
      </c>
      <c r="C40" s="21" t="s">
        <v>48</v>
      </c>
      <c r="D40" s="23"/>
      <c r="E40" s="23"/>
      <c r="F40" s="23"/>
      <c r="G40" s="23"/>
      <c r="H40" s="23"/>
      <c r="I40" s="23"/>
      <c r="J40" s="23"/>
      <c r="K40" s="23"/>
      <c r="L40" s="23"/>
      <c r="M40" s="28" t="s">
        <v>69</v>
      </c>
      <c r="O40" s="4" t="str">
        <f>""</f>
        <v/>
      </c>
      <c r="P40" s="7" t="s">
        <v>55</v>
      </c>
      <c r="Q40" s="4">
        <v>1</v>
      </c>
      <c r="R40" s="4">
        <f>IF(P40="기계경비", J40, 0)</f>
        <v>0</v>
      </c>
      <c r="S40" s="4">
        <f>IF(P40="운반비", J40, 0)</f>
        <v>0</v>
      </c>
      <c r="T40" s="4">
        <f>IF(P40="작업부산물", F40, 0)</f>
        <v>0</v>
      </c>
      <c r="U40" s="4">
        <f>IF(P40="관급", F40, 0)</f>
        <v>0</v>
      </c>
      <c r="V40" s="4">
        <f>IF(P40="외주비", J40, 0)</f>
        <v>0</v>
      </c>
      <c r="W40" s="4">
        <f>IF(P40="장비비", J40, 0)</f>
        <v>0</v>
      </c>
      <c r="X40" s="4">
        <f>IF(P40="폐기물처리비", J40, 0)</f>
        <v>0</v>
      </c>
      <c r="Y40" s="4">
        <f>IF(P40="가설비", J40, 0)</f>
        <v>0</v>
      </c>
      <c r="Z40" s="4">
        <f>IF(P40="잡비제외분", F40, 0)</f>
        <v>0</v>
      </c>
      <c r="AA40" s="4">
        <f>IF(P40="사급자재대", L40, 0)</f>
        <v>0</v>
      </c>
      <c r="AB40" s="4">
        <f>IF(P40="관급자재대", L40, 0)</f>
        <v>0</v>
      </c>
      <c r="AC40" s="4">
        <f>IF(P40="관급자관급자재대", L40, 0)</f>
        <v>0</v>
      </c>
      <c r="AD40" s="4">
        <f>IF(P40="사용자항목2", L40, 0)</f>
        <v>0</v>
      </c>
      <c r="AE40" s="4">
        <f>IF(P40="안전관리비", L40, 0)</f>
        <v>0</v>
      </c>
      <c r="AF40" s="4">
        <f>IF(P40="품질관리비", L40, 0)</f>
        <v>0</v>
      </c>
      <c r="AG40" s="4">
        <f>IF(P40="고철대공제", L40, 0)</f>
        <v>0</v>
      </c>
      <c r="AH40" s="4">
        <f>IF(P40="사용자항목6", L40, 0)</f>
        <v>0</v>
      </c>
      <c r="AI40" s="4">
        <f>IF(P40="사용자항목7", L40, 0)</f>
        <v>0</v>
      </c>
      <c r="AJ40" s="4">
        <f>IF(P40="사용자항목8", L40, 0)</f>
        <v>0</v>
      </c>
      <c r="AK40" s="4">
        <f>IF(P40="사용자항목9", L40, 0)</f>
        <v>0</v>
      </c>
      <c r="AL40" s="4">
        <f>IF(P40="사용자항목10", L40, 0)</f>
        <v>0</v>
      </c>
      <c r="AM40" s="4">
        <f>IF(P40="사용자항목11", L40, 0)</f>
        <v>0</v>
      </c>
      <c r="AN40" s="4">
        <f>IF(P40="사용자항목12", L40, 0)</f>
        <v>0</v>
      </c>
      <c r="AO40" s="4">
        <f>IF(P40="사용자항목13", L40, 0)</f>
        <v>0</v>
      </c>
      <c r="AP40" s="4">
        <f>IF(P40="사용자항목14", L40, 0)</f>
        <v>0</v>
      </c>
    </row>
    <row r="41" spans="1:45" s="4" customFormat="1" ht="23.1" customHeight="1" x14ac:dyDescent="0.3">
      <c r="A41" s="24"/>
      <c r="B41" s="24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45" s="4" customFormat="1" ht="23.1" customHeight="1" x14ac:dyDescent="0.3">
      <c r="A42" s="24"/>
      <c r="B42" s="24"/>
      <c r="C42" s="22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45" s="4" customFormat="1" ht="23.1" customHeight="1" x14ac:dyDescent="0.3">
      <c r="A43" s="24"/>
      <c r="B43" s="2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1:45" s="4" customFormat="1" ht="23.1" customHeight="1" x14ac:dyDescent="0.3">
      <c r="A44" s="24"/>
      <c r="B44" s="24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45" s="4" customFormat="1" ht="23.1" customHeight="1" x14ac:dyDescent="0.3">
      <c r="A45" s="24"/>
      <c r="B45" s="24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45" s="4" customFormat="1" ht="23.1" customHeight="1" x14ac:dyDescent="0.3">
      <c r="A46" s="24"/>
      <c r="B46" s="2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45" s="4" customFormat="1" ht="23.1" customHeight="1" x14ac:dyDescent="0.3">
      <c r="A47" s="24"/>
      <c r="B47" s="24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45" s="4" customFormat="1" ht="23.1" customHeight="1" x14ac:dyDescent="0.3">
      <c r="A48" s="24"/>
      <c r="B48" s="24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45" s="4" customFormat="1" ht="23.1" customHeight="1" x14ac:dyDescent="0.3">
      <c r="A49" s="24"/>
      <c r="B49" s="2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45" s="4" customFormat="1" ht="23.1" customHeight="1" x14ac:dyDescent="0.3">
      <c r="A50" s="24"/>
      <c r="B50" s="24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45" s="4" customFormat="1" ht="23.1" customHeight="1" x14ac:dyDescent="0.3">
      <c r="A51" s="25" t="s">
        <v>57</v>
      </c>
      <c r="B51" s="27"/>
      <c r="C51" s="26"/>
      <c r="D51" s="13"/>
      <c r="E51" s="13"/>
      <c r="F51" s="13">
        <f>ROUNDDOWN(SUMIF(Q37:Q50, "1", F37:F50), 0)</f>
        <v>0</v>
      </c>
      <c r="G51" s="13"/>
      <c r="H51" s="13">
        <f>ROUNDDOWN(SUMIF(Q37:Q50, "1", H37:H50), 0)</f>
        <v>0</v>
      </c>
      <c r="I51" s="13"/>
      <c r="J51" s="13">
        <f>ROUNDDOWN(SUMIF(Q37:Q50, "1", J37:J50), 0)</f>
        <v>0</v>
      </c>
      <c r="K51" s="13"/>
      <c r="L51" s="13">
        <f>F51+H51+J51</f>
        <v>0</v>
      </c>
      <c r="M51" s="13"/>
      <c r="R51" s="4">
        <f t="shared" ref="R51:AS51" si="2">ROUNDDOWN(SUM(R37:R40), 0)</f>
        <v>0</v>
      </c>
      <c r="S51" s="4">
        <f t="shared" si="2"/>
        <v>0</v>
      </c>
      <c r="T51" s="4">
        <f t="shared" si="2"/>
        <v>0</v>
      </c>
      <c r="U51" s="4">
        <f t="shared" si="2"/>
        <v>0</v>
      </c>
      <c r="V51" s="4">
        <f t="shared" si="2"/>
        <v>0</v>
      </c>
      <c r="W51" s="4">
        <f t="shared" si="2"/>
        <v>0</v>
      </c>
      <c r="X51" s="4">
        <f t="shared" si="2"/>
        <v>0</v>
      </c>
      <c r="Y51" s="4">
        <f t="shared" si="2"/>
        <v>0</v>
      </c>
      <c r="Z51" s="4">
        <f t="shared" si="2"/>
        <v>0</v>
      </c>
      <c r="AA51" s="4">
        <f t="shared" si="2"/>
        <v>0</v>
      </c>
      <c r="AB51" s="4">
        <f t="shared" si="2"/>
        <v>0</v>
      </c>
      <c r="AC51" s="4">
        <f t="shared" si="2"/>
        <v>0</v>
      </c>
      <c r="AD51" s="4">
        <f t="shared" si="2"/>
        <v>0</v>
      </c>
      <c r="AE51" s="4">
        <f t="shared" si="2"/>
        <v>0</v>
      </c>
      <c r="AF51" s="4">
        <f t="shared" si="2"/>
        <v>0</v>
      </c>
      <c r="AG51" s="4">
        <f t="shared" si="2"/>
        <v>0</v>
      </c>
      <c r="AH51" s="4">
        <f t="shared" si="2"/>
        <v>0</v>
      </c>
      <c r="AI51" s="4">
        <f t="shared" si="2"/>
        <v>0</v>
      </c>
      <c r="AJ51" s="4">
        <f t="shared" si="2"/>
        <v>0</v>
      </c>
      <c r="AK51" s="4">
        <f t="shared" si="2"/>
        <v>0</v>
      </c>
      <c r="AL51" s="4">
        <f t="shared" si="2"/>
        <v>0</v>
      </c>
      <c r="AM51" s="4">
        <f t="shared" si="2"/>
        <v>0</v>
      </c>
      <c r="AN51" s="4">
        <f t="shared" si="2"/>
        <v>0</v>
      </c>
      <c r="AO51" s="4">
        <f t="shared" si="2"/>
        <v>0</v>
      </c>
      <c r="AP51" s="4">
        <f t="shared" si="2"/>
        <v>0</v>
      </c>
      <c r="AQ51" s="4">
        <f t="shared" si="2"/>
        <v>0</v>
      </c>
      <c r="AR51" s="4">
        <f t="shared" si="2"/>
        <v>0</v>
      </c>
      <c r="AS51" s="4">
        <f t="shared" si="2"/>
        <v>0</v>
      </c>
    </row>
    <row r="52" spans="1:45" s="4" customFormat="1" ht="23.1" customHeight="1" x14ac:dyDescent="0.3">
      <c r="A52" s="52" t="s">
        <v>156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45" s="4" customFormat="1" ht="23.1" customHeight="1" x14ac:dyDescent="0.3">
      <c r="A53" s="20" t="s">
        <v>130</v>
      </c>
      <c r="B53" s="20" t="s">
        <v>131</v>
      </c>
      <c r="C53" s="21" t="s">
        <v>123</v>
      </c>
      <c r="D53" s="23"/>
      <c r="E53" s="23"/>
      <c r="F53" s="23"/>
      <c r="G53" s="23"/>
      <c r="H53" s="23"/>
      <c r="I53" s="23"/>
      <c r="J53" s="23"/>
      <c r="K53" s="23"/>
      <c r="L53" s="23"/>
      <c r="M53" s="28" t="s">
        <v>133</v>
      </c>
      <c r="O53" s="4" t="str">
        <f>"01"</f>
        <v>01</v>
      </c>
      <c r="P53" s="4" t="s">
        <v>97</v>
      </c>
      <c r="Q53" s="4">
        <v>1</v>
      </c>
      <c r="R53" s="4">
        <f>IF(P53="기계경비", J53, 0)</f>
        <v>0</v>
      </c>
      <c r="S53" s="4">
        <f>IF(P53="운반비", J53, 0)</f>
        <v>0</v>
      </c>
      <c r="T53" s="4">
        <f>IF(P53="작업부산물", F53, 0)</f>
        <v>0</v>
      </c>
      <c r="U53" s="4">
        <f>IF(P53="관급", F53, 0)</f>
        <v>0</v>
      </c>
      <c r="V53" s="4">
        <f>IF(P53="외주비", J53, 0)</f>
        <v>0</v>
      </c>
      <c r="W53" s="4">
        <f>IF(P53="장비비", J53, 0)</f>
        <v>0</v>
      </c>
      <c r="X53" s="4">
        <f>IF(P53="폐기물처리비", J53, 0)</f>
        <v>0</v>
      </c>
      <c r="Y53" s="4">
        <f>IF(P53="가설비", J53, 0)</f>
        <v>0</v>
      </c>
      <c r="Z53" s="4">
        <f>IF(P53="잡비제외분", F53, 0)</f>
        <v>0</v>
      </c>
      <c r="AA53" s="4">
        <f>IF(P53="사급자재대", L53, 0)</f>
        <v>0</v>
      </c>
      <c r="AB53" s="4">
        <f>IF(P53="관급자재대", L53, 0)</f>
        <v>0</v>
      </c>
      <c r="AC53" s="4">
        <f>IF(P53="관급자관급자재대", L53, 0)</f>
        <v>0</v>
      </c>
      <c r="AD53" s="4">
        <f>IF(P53="사용자항목2", L53, 0)</f>
        <v>0</v>
      </c>
      <c r="AE53" s="4">
        <f>IF(P53="안전관리비", L53, 0)</f>
        <v>0</v>
      </c>
      <c r="AF53" s="4">
        <f>IF(P53="품질관리비", L53, 0)</f>
        <v>0</v>
      </c>
      <c r="AG53" s="4">
        <f>IF(P53="고철대공제", L53, 0)</f>
        <v>0</v>
      </c>
      <c r="AH53" s="4">
        <f>IF(P53="사용자항목6", L53, 0)</f>
        <v>0</v>
      </c>
      <c r="AI53" s="4">
        <f>IF(P53="사용자항목7", L53, 0)</f>
        <v>0</v>
      </c>
      <c r="AJ53" s="4">
        <f>IF(P53="사용자항목8", L53, 0)</f>
        <v>0</v>
      </c>
      <c r="AK53" s="4">
        <f>IF(P53="사용자항목9", L53, 0)</f>
        <v>0</v>
      </c>
      <c r="AL53" s="4">
        <f>IF(P53="사용자항목10", L53, 0)</f>
        <v>0</v>
      </c>
      <c r="AM53" s="4">
        <f>IF(P53="사용자항목11", L53, 0)</f>
        <v>0</v>
      </c>
      <c r="AN53" s="4">
        <f>IF(P53="사용자항목12", L53, 0)</f>
        <v>0</v>
      </c>
      <c r="AO53" s="4">
        <f>IF(P53="사용자항목13", L53, 0)</f>
        <v>0</v>
      </c>
      <c r="AP53" s="4">
        <f>IF(P53="사용자항목14", L53, 0)</f>
        <v>0</v>
      </c>
    </row>
    <row r="54" spans="1:45" s="4" customFormat="1" ht="23.1" customHeight="1" x14ac:dyDescent="0.3">
      <c r="A54" s="20" t="s">
        <v>130</v>
      </c>
      <c r="B54" s="20" t="s">
        <v>132</v>
      </c>
      <c r="C54" s="21" t="s">
        <v>123</v>
      </c>
      <c r="D54" s="23"/>
      <c r="E54" s="23"/>
      <c r="F54" s="23"/>
      <c r="G54" s="23"/>
      <c r="H54" s="23"/>
      <c r="I54" s="23"/>
      <c r="J54" s="23"/>
      <c r="K54" s="23"/>
      <c r="L54" s="23"/>
      <c r="M54" s="28" t="s">
        <v>133</v>
      </c>
      <c r="O54" s="4" t="str">
        <f>"01"</f>
        <v>01</v>
      </c>
      <c r="P54" s="4" t="s">
        <v>97</v>
      </c>
      <c r="Q54" s="4">
        <v>1</v>
      </c>
      <c r="R54" s="4">
        <f>IF(P54="기계경비", J54, 0)</f>
        <v>0</v>
      </c>
      <c r="S54" s="4">
        <f>IF(P54="운반비", J54, 0)</f>
        <v>0</v>
      </c>
      <c r="T54" s="4">
        <f>IF(P54="작업부산물", F54, 0)</f>
        <v>0</v>
      </c>
      <c r="U54" s="4">
        <f>IF(P54="관급", F54, 0)</f>
        <v>0</v>
      </c>
      <c r="V54" s="4">
        <f>IF(P54="외주비", J54, 0)</f>
        <v>0</v>
      </c>
      <c r="W54" s="4">
        <f>IF(P54="장비비", J54, 0)</f>
        <v>0</v>
      </c>
      <c r="X54" s="4">
        <f>IF(P54="폐기물처리비", J54, 0)</f>
        <v>0</v>
      </c>
      <c r="Y54" s="4">
        <f>IF(P54="가설비", J54, 0)</f>
        <v>0</v>
      </c>
      <c r="Z54" s="4">
        <f>IF(P54="잡비제외분", F54, 0)</f>
        <v>0</v>
      </c>
      <c r="AA54" s="4">
        <f>IF(P54="사급자재대", L54, 0)</f>
        <v>0</v>
      </c>
      <c r="AB54" s="4">
        <f>IF(P54="관급자재대", L54, 0)</f>
        <v>0</v>
      </c>
      <c r="AC54" s="4">
        <f>IF(P54="관급자관급자재대", L54, 0)</f>
        <v>0</v>
      </c>
      <c r="AD54" s="4">
        <f>IF(P54="사용자항목2", L54, 0)</f>
        <v>0</v>
      </c>
      <c r="AE54" s="4">
        <f>IF(P54="안전관리비", L54, 0)</f>
        <v>0</v>
      </c>
      <c r="AF54" s="4">
        <f>IF(P54="품질관리비", L54, 0)</f>
        <v>0</v>
      </c>
      <c r="AG54" s="4">
        <f>IF(P54="고철대공제", L54, 0)</f>
        <v>0</v>
      </c>
      <c r="AH54" s="4">
        <f>IF(P54="사용자항목6", L54, 0)</f>
        <v>0</v>
      </c>
      <c r="AI54" s="4">
        <f>IF(P54="사용자항목7", L54, 0)</f>
        <v>0</v>
      </c>
      <c r="AJ54" s="4">
        <f>IF(P54="사용자항목8", L54, 0)</f>
        <v>0</v>
      </c>
      <c r="AK54" s="4">
        <f>IF(P54="사용자항목9", L54, 0)</f>
        <v>0</v>
      </c>
      <c r="AL54" s="4">
        <f>IF(P54="사용자항목10", L54, 0)</f>
        <v>0</v>
      </c>
      <c r="AM54" s="4">
        <f>IF(P54="사용자항목11", L54, 0)</f>
        <v>0</v>
      </c>
      <c r="AN54" s="4">
        <f>IF(P54="사용자항목12", L54, 0)</f>
        <v>0</v>
      </c>
      <c r="AO54" s="4">
        <f>IF(P54="사용자항목13", L54, 0)</f>
        <v>0</v>
      </c>
      <c r="AP54" s="4">
        <f>IF(P54="사용자항목14", L54, 0)</f>
        <v>0</v>
      </c>
    </row>
    <row r="55" spans="1:45" s="4" customFormat="1" ht="23.1" customHeight="1" x14ac:dyDescent="0.3">
      <c r="A55" s="24"/>
      <c r="B55" s="2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1:45" s="4" customFormat="1" ht="23.1" customHeight="1" x14ac:dyDescent="0.3">
      <c r="A56" s="24"/>
      <c r="B56" s="24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1:45" s="4" customFormat="1" ht="23.1" customHeight="1" x14ac:dyDescent="0.3">
      <c r="A57" s="24"/>
      <c r="B57" s="24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45" s="4" customFormat="1" ht="23.1" customHeight="1" x14ac:dyDescent="0.3">
      <c r="A58" s="24"/>
      <c r="B58" s="2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45" s="4" customFormat="1" ht="23.1" customHeight="1" x14ac:dyDescent="0.3">
      <c r="A59" s="24"/>
      <c r="B59" s="24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45" s="4" customFormat="1" ht="23.1" customHeight="1" x14ac:dyDescent="0.3">
      <c r="A60" s="24"/>
      <c r="B60" s="24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45" s="4" customFormat="1" ht="23.1" customHeight="1" x14ac:dyDescent="0.3">
      <c r="A61" s="24"/>
      <c r="B61" s="2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45" s="4" customFormat="1" ht="23.1" customHeight="1" x14ac:dyDescent="0.3">
      <c r="A62" s="24"/>
      <c r="B62" s="24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1:45" s="4" customFormat="1" ht="23.1" customHeight="1" x14ac:dyDescent="0.3">
      <c r="A63" s="24"/>
      <c r="B63" s="24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1:45" s="4" customFormat="1" ht="23.1" customHeight="1" x14ac:dyDescent="0.3">
      <c r="A64" s="24"/>
      <c r="B64" s="2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45" s="4" customFormat="1" ht="23.1" customHeight="1" x14ac:dyDescent="0.3">
      <c r="A65" s="24"/>
      <c r="B65" s="24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45" s="4" customFormat="1" ht="23.1" customHeight="1" x14ac:dyDescent="0.3">
      <c r="A66" s="24"/>
      <c r="B66" s="24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45" s="4" customFormat="1" ht="23.1" customHeight="1" x14ac:dyDescent="0.3">
      <c r="A67" s="25" t="s">
        <v>57</v>
      </c>
      <c r="B67" s="27"/>
      <c r="C67" s="26"/>
      <c r="D67" s="13"/>
      <c r="E67" s="13"/>
      <c r="F67" s="13">
        <f>ROUNDDOWN(SUMIF(Q53:Q66, "1", F53:F66), 0)</f>
        <v>0</v>
      </c>
      <c r="G67" s="13"/>
      <c r="H67" s="13">
        <f>ROUNDDOWN(SUMIF(Q53:Q66, "1", H53:H66), 0)</f>
        <v>0</v>
      </c>
      <c r="I67" s="13"/>
      <c r="J67" s="13">
        <f>ROUNDDOWN(SUMIF(Q53:Q66, "1", J53:J66), 0)</f>
        <v>0</v>
      </c>
      <c r="K67" s="13"/>
      <c r="L67" s="13">
        <f>F67+H67+J67</f>
        <v>0</v>
      </c>
      <c r="M67" s="13"/>
      <c r="R67" s="4">
        <f t="shared" ref="R67:AS67" si="3">ROUNDDOWN(SUM(R53:R54), 0)</f>
        <v>0</v>
      </c>
      <c r="S67" s="4">
        <f t="shared" si="3"/>
        <v>0</v>
      </c>
      <c r="T67" s="4">
        <f t="shared" si="3"/>
        <v>0</v>
      </c>
      <c r="U67" s="4">
        <f t="shared" si="3"/>
        <v>0</v>
      </c>
      <c r="V67" s="4">
        <f t="shared" si="3"/>
        <v>0</v>
      </c>
      <c r="W67" s="4">
        <f t="shared" si="3"/>
        <v>0</v>
      </c>
      <c r="X67" s="4">
        <f t="shared" si="3"/>
        <v>0</v>
      </c>
      <c r="Y67" s="4">
        <f t="shared" si="3"/>
        <v>0</v>
      </c>
      <c r="Z67" s="4">
        <f t="shared" si="3"/>
        <v>0</v>
      </c>
      <c r="AA67" s="4">
        <f t="shared" si="3"/>
        <v>0</v>
      </c>
      <c r="AB67" s="4">
        <f t="shared" si="3"/>
        <v>0</v>
      </c>
      <c r="AC67" s="4">
        <f t="shared" si="3"/>
        <v>0</v>
      </c>
      <c r="AD67" s="4">
        <f t="shared" si="3"/>
        <v>0</v>
      </c>
      <c r="AE67" s="4">
        <f t="shared" si="3"/>
        <v>0</v>
      </c>
      <c r="AF67" s="4">
        <f t="shared" si="3"/>
        <v>0</v>
      </c>
      <c r="AG67" s="4">
        <f t="shared" si="3"/>
        <v>0</v>
      </c>
      <c r="AH67" s="4">
        <f t="shared" si="3"/>
        <v>0</v>
      </c>
      <c r="AI67" s="4">
        <f t="shared" si="3"/>
        <v>0</v>
      </c>
      <c r="AJ67" s="4">
        <f t="shared" si="3"/>
        <v>0</v>
      </c>
      <c r="AK67" s="4">
        <f t="shared" si="3"/>
        <v>0</v>
      </c>
      <c r="AL67" s="4">
        <f t="shared" si="3"/>
        <v>0</v>
      </c>
      <c r="AM67" s="4">
        <f t="shared" si="3"/>
        <v>0</v>
      </c>
      <c r="AN67" s="4">
        <f t="shared" si="3"/>
        <v>0</v>
      </c>
      <c r="AO67" s="4">
        <f t="shared" si="3"/>
        <v>0</v>
      </c>
      <c r="AP67" s="4">
        <f t="shared" si="3"/>
        <v>0</v>
      </c>
      <c r="AQ67" s="4">
        <f t="shared" si="3"/>
        <v>0</v>
      </c>
      <c r="AR67" s="4">
        <f t="shared" si="3"/>
        <v>0</v>
      </c>
      <c r="AS67" s="4">
        <f t="shared" si="3"/>
        <v>0</v>
      </c>
    </row>
    <row r="68" spans="1:45" s="4" customFormat="1" ht="23.1" customHeight="1" x14ac:dyDescent="0.3">
      <c r="A68" s="52" t="s">
        <v>157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45" s="4" customFormat="1" ht="23.1" customHeight="1" x14ac:dyDescent="0.3">
      <c r="A69" s="20" t="s">
        <v>90</v>
      </c>
      <c r="B69" s="20" t="s">
        <v>124</v>
      </c>
      <c r="C69" s="21" t="s">
        <v>48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O69" s="4" t="str">
        <f>"03"</f>
        <v>03</v>
      </c>
      <c r="P69" s="4" t="s">
        <v>77</v>
      </c>
      <c r="Q69" s="4">
        <v>1</v>
      </c>
      <c r="R69" s="4">
        <f>IF(P69="기계경비", J69, 0)</f>
        <v>0</v>
      </c>
      <c r="S69" s="4">
        <f>IF(P69="운반비", J69, 0)</f>
        <v>0</v>
      </c>
      <c r="T69" s="4">
        <f>IF(P69="작업부산물", F69, 0)</f>
        <v>0</v>
      </c>
      <c r="U69" s="4">
        <f>IF(P69="관급", F69, 0)</f>
        <v>0</v>
      </c>
      <c r="V69" s="4">
        <f>IF(P69="외주비", J69, 0)</f>
        <v>0</v>
      </c>
      <c r="W69" s="4">
        <f>IF(P69="장비비", J69, 0)</f>
        <v>0</v>
      </c>
      <c r="X69" s="4">
        <f>IF(P69="폐기물처리비", L69, 0)</f>
        <v>0</v>
      </c>
      <c r="Y69" s="4">
        <f>IF(P69="가설비", J69, 0)</f>
        <v>0</v>
      </c>
      <c r="Z69" s="4">
        <f>IF(P69="잡비제외분", F69, 0)</f>
        <v>0</v>
      </c>
      <c r="AA69" s="4">
        <f>IF(P69="사급자재대", L69, 0)</f>
        <v>0</v>
      </c>
      <c r="AB69" s="4">
        <f>IF(P69="관급자재대", L69, 0)</f>
        <v>0</v>
      </c>
      <c r="AC69" s="4">
        <f>IF(P69="관급자관급자재대", L69, 0)</f>
        <v>0</v>
      </c>
      <c r="AD69" s="4">
        <f>IF(P69="사용자항목2", L69, 0)</f>
        <v>0</v>
      </c>
      <c r="AE69" s="4">
        <f>IF(P69="안전관리비", L69, 0)</f>
        <v>0</v>
      </c>
      <c r="AF69" s="4">
        <f>IF(P69="품질관리비", L69, 0)</f>
        <v>0</v>
      </c>
      <c r="AG69" s="4">
        <f>IF(P69="고철대공제", L69, 0)</f>
        <v>0</v>
      </c>
      <c r="AH69" s="4">
        <f>IF(P69="사용자항목6", L69, 0)</f>
        <v>0</v>
      </c>
      <c r="AI69" s="4">
        <f>IF(P69="사용자항목7", L69, 0)</f>
        <v>0</v>
      </c>
      <c r="AJ69" s="4">
        <f>IF(P69="사용자항목8", L69, 0)</f>
        <v>0</v>
      </c>
      <c r="AK69" s="4">
        <f>IF(P69="사용자항목9", L69, 0)</f>
        <v>0</v>
      </c>
      <c r="AL69" s="4">
        <f>IF(P69="사용자항목10", L69, 0)</f>
        <v>0</v>
      </c>
      <c r="AM69" s="4">
        <f>IF(P69="사용자항목11", L69, 0)</f>
        <v>0</v>
      </c>
      <c r="AN69" s="4">
        <f>IF(P69="사용자항목12", L69, 0)</f>
        <v>0</v>
      </c>
      <c r="AO69" s="4">
        <f>IF(P69="사용자항목13", L69, 0)</f>
        <v>0</v>
      </c>
      <c r="AP69" s="4">
        <f>IF(P69="사용자항목14", L69, 0)</f>
        <v>0</v>
      </c>
    </row>
    <row r="70" spans="1:45" s="4" customFormat="1" ht="23.1" customHeight="1" x14ac:dyDescent="0.3">
      <c r="A70" s="20" t="s">
        <v>143</v>
      </c>
      <c r="B70" s="20" t="s">
        <v>144</v>
      </c>
      <c r="C70" s="21" t="s">
        <v>126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O70" s="4" t="str">
        <f>"03"</f>
        <v>03</v>
      </c>
      <c r="P70" s="4" t="s">
        <v>77</v>
      </c>
      <c r="Q70" s="4">
        <v>1</v>
      </c>
      <c r="R70" s="4">
        <f>IF(P70="기계경비", J70, 0)</f>
        <v>0</v>
      </c>
      <c r="S70" s="4">
        <f>IF(P70="운반비", J70, 0)</f>
        <v>0</v>
      </c>
      <c r="T70" s="4">
        <f>IF(P70="작업부산물", F70, 0)</f>
        <v>0</v>
      </c>
      <c r="U70" s="4">
        <f>IF(P70="관급", F70, 0)</f>
        <v>0</v>
      </c>
      <c r="V70" s="4">
        <f>IF(P70="외주비", J70, 0)</f>
        <v>0</v>
      </c>
      <c r="W70" s="4">
        <f>IF(P70="장비비", J70, 0)</f>
        <v>0</v>
      </c>
      <c r="X70" s="4">
        <f>IF(P70="폐기물처리비", L70, 0)</f>
        <v>0</v>
      </c>
      <c r="Y70" s="4">
        <f>IF(P70="가설비", J70, 0)</f>
        <v>0</v>
      </c>
      <c r="Z70" s="4">
        <f>IF(P70="잡비제외분", F70, 0)</f>
        <v>0</v>
      </c>
      <c r="AA70" s="4">
        <f>IF(P70="사급자재대", L70, 0)</f>
        <v>0</v>
      </c>
      <c r="AB70" s="4">
        <f>IF(P70="관급자재대", L70, 0)</f>
        <v>0</v>
      </c>
      <c r="AC70" s="4">
        <f>IF(P70="관급자관급자재대", L70, 0)</f>
        <v>0</v>
      </c>
      <c r="AD70" s="4">
        <f>IF(P70="사용자항목2", L70, 0)</f>
        <v>0</v>
      </c>
      <c r="AE70" s="4">
        <f>IF(P70="안전관리비", L70, 0)</f>
        <v>0</v>
      </c>
      <c r="AF70" s="4">
        <f>IF(P70="품질관리비", L70, 0)</f>
        <v>0</v>
      </c>
      <c r="AG70" s="4">
        <f>IF(P70="고철대공제", L70, 0)</f>
        <v>0</v>
      </c>
      <c r="AH70" s="4">
        <f>IF(P70="사용자항목6", L70, 0)</f>
        <v>0</v>
      </c>
      <c r="AI70" s="4">
        <f>IF(P70="사용자항목7", L70, 0)</f>
        <v>0</v>
      </c>
      <c r="AJ70" s="4">
        <f>IF(P70="사용자항목8", L70, 0)</f>
        <v>0</v>
      </c>
      <c r="AK70" s="4">
        <f>IF(P70="사용자항목9", L70, 0)</f>
        <v>0</v>
      </c>
      <c r="AL70" s="4">
        <f>IF(P70="사용자항목10", L70, 0)</f>
        <v>0</v>
      </c>
      <c r="AM70" s="4">
        <f>IF(P70="사용자항목11", L70, 0)</f>
        <v>0</v>
      </c>
      <c r="AN70" s="4">
        <f>IF(P70="사용자항목12", L70, 0)</f>
        <v>0</v>
      </c>
      <c r="AO70" s="4">
        <f>IF(P70="사용자항목13", L70, 0)</f>
        <v>0</v>
      </c>
      <c r="AP70" s="4">
        <f>IF(P70="사용자항목14", L70, 0)</f>
        <v>0</v>
      </c>
    </row>
    <row r="71" spans="1:45" s="4" customFormat="1" ht="23.1" customHeight="1" x14ac:dyDescent="0.3">
      <c r="A71" s="24"/>
      <c r="B71" s="24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1:45" s="4" customFormat="1" ht="23.1" customHeight="1" x14ac:dyDescent="0.3">
      <c r="A72" s="24"/>
      <c r="B72" s="24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45" s="4" customFormat="1" ht="23.1" customHeight="1" x14ac:dyDescent="0.3">
      <c r="A73" s="24"/>
      <c r="B73" s="24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45" s="4" customFormat="1" ht="23.1" customHeight="1" x14ac:dyDescent="0.3">
      <c r="A74" s="24"/>
      <c r="B74" s="2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45" s="4" customFormat="1" ht="23.1" customHeight="1" x14ac:dyDescent="0.3">
      <c r="A75" s="24"/>
      <c r="B75" s="24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45" s="4" customFormat="1" ht="23.1" customHeight="1" x14ac:dyDescent="0.3">
      <c r="A76" s="24"/>
      <c r="B76" s="24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45" s="4" customFormat="1" ht="23.1" customHeight="1" x14ac:dyDescent="0.3">
      <c r="A77" s="24"/>
      <c r="B77" s="2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45" s="4" customFormat="1" ht="23.1" customHeight="1" x14ac:dyDescent="0.3">
      <c r="A78" s="24"/>
      <c r="B78" s="24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45" s="4" customFormat="1" ht="23.1" customHeight="1" x14ac:dyDescent="0.3">
      <c r="A79" s="24"/>
      <c r="B79" s="24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45" s="4" customFormat="1" ht="23.1" customHeight="1" x14ac:dyDescent="0.3">
      <c r="A80" s="24"/>
      <c r="B80" s="2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45" s="4" customFormat="1" ht="23.1" customHeight="1" x14ac:dyDescent="0.3">
      <c r="A81" s="24"/>
      <c r="B81" s="24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45" s="4" customFormat="1" ht="23.1" customHeight="1" x14ac:dyDescent="0.3">
      <c r="A82" s="24"/>
      <c r="B82" s="24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45" s="4" customFormat="1" ht="23.1" customHeight="1" x14ac:dyDescent="0.3">
      <c r="A83" s="25" t="s">
        <v>57</v>
      </c>
      <c r="B83" s="27"/>
      <c r="C83" s="26"/>
      <c r="D83" s="13"/>
      <c r="E83" s="13"/>
      <c r="F83" s="13">
        <f>ROUNDDOWN(SUMIF(Q69:Q82, "1", F69:F82), 0)</f>
        <v>0</v>
      </c>
      <c r="G83" s="13"/>
      <c r="H83" s="13">
        <f>ROUNDDOWN(SUMIF(Q69:Q82, "1", H69:H82), 0)</f>
        <v>0</v>
      </c>
      <c r="I83" s="13"/>
      <c r="J83" s="13">
        <f>ROUNDDOWN(SUMIF(Q69:Q82, "1", J69:J82), 0)</f>
        <v>0</v>
      </c>
      <c r="K83" s="13"/>
      <c r="L83" s="13">
        <f>F83+H83+J83</f>
        <v>0</v>
      </c>
      <c r="M83" s="13"/>
      <c r="R83" s="4">
        <f t="shared" ref="R83:AS83" si="4">ROUNDDOWN(SUM(R69:R70), 0)</f>
        <v>0</v>
      </c>
      <c r="S83" s="4">
        <f t="shared" si="4"/>
        <v>0</v>
      </c>
      <c r="T83" s="4">
        <f t="shared" si="4"/>
        <v>0</v>
      </c>
      <c r="U83" s="4">
        <f t="shared" si="4"/>
        <v>0</v>
      </c>
      <c r="V83" s="4">
        <f t="shared" si="4"/>
        <v>0</v>
      </c>
      <c r="W83" s="4">
        <f t="shared" si="4"/>
        <v>0</v>
      </c>
      <c r="X83" s="4">
        <f t="shared" si="4"/>
        <v>0</v>
      </c>
      <c r="Y83" s="4">
        <f t="shared" si="4"/>
        <v>0</v>
      </c>
      <c r="Z83" s="4">
        <f t="shared" si="4"/>
        <v>0</v>
      </c>
      <c r="AA83" s="4">
        <f t="shared" si="4"/>
        <v>0</v>
      </c>
      <c r="AB83" s="4">
        <f t="shared" si="4"/>
        <v>0</v>
      </c>
      <c r="AC83" s="4">
        <f t="shared" si="4"/>
        <v>0</v>
      </c>
      <c r="AD83" s="4">
        <f t="shared" si="4"/>
        <v>0</v>
      </c>
      <c r="AE83" s="4">
        <f t="shared" si="4"/>
        <v>0</v>
      </c>
      <c r="AF83" s="4">
        <f t="shared" si="4"/>
        <v>0</v>
      </c>
      <c r="AG83" s="4">
        <f t="shared" si="4"/>
        <v>0</v>
      </c>
      <c r="AH83" s="4">
        <f t="shared" si="4"/>
        <v>0</v>
      </c>
      <c r="AI83" s="4">
        <f t="shared" si="4"/>
        <v>0</v>
      </c>
      <c r="AJ83" s="4">
        <f t="shared" si="4"/>
        <v>0</v>
      </c>
      <c r="AK83" s="4">
        <f t="shared" si="4"/>
        <v>0</v>
      </c>
      <c r="AL83" s="4">
        <f t="shared" si="4"/>
        <v>0</v>
      </c>
      <c r="AM83" s="4">
        <f t="shared" si="4"/>
        <v>0</v>
      </c>
      <c r="AN83" s="4">
        <f t="shared" si="4"/>
        <v>0</v>
      </c>
      <c r="AO83" s="4">
        <f t="shared" si="4"/>
        <v>0</v>
      </c>
      <c r="AP83" s="4">
        <f t="shared" si="4"/>
        <v>0</v>
      </c>
      <c r="AQ83" s="4">
        <f t="shared" si="4"/>
        <v>0</v>
      </c>
      <c r="AR83" s="4">
        <f t="shared" si="4"/>
        <v>0</v>
      </c>
      <c r="AS83" s="4">
        <f t="shared" si="4"/>
        <v>0</v>
      </c>
    </row>
    <row r="84" spans="1:45" s="4" customFormat="1" ht="23.1" customHeight="1" x14ac:dyDescent="0.3">
      <c r="A84" s="52" t="s">
        <v>158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1:45" s="4" customFormat="1" ht="23.1" customHeight="1" x14ac:dyDescent="0.3">
      <c r="A85" s="20" t="s">
        <v>138</v>
      </c>
      <c r="B85" s="20" t="s">
        <v>171</v>
      </c>
      <c r="C85" s="21" t="s">
        <v>47</v>
      </c>
      <c r="D85" s="23"/>
      <c r="E85" s="23"/>
      <c r="F85" s="23"/>
      <c r="G85" s="23"/>
      <c r="H85" s="23"/>
      <c r="I85" s="23"/>
      <c r="J85" s="23"/>
      <c r="K85" s="23"/>
      <c r="L85" s="23"/>
      <c r="M85" s="28" t="s">
        <v>140</v>
      </c>
      <c r="O85" s="4" t="str">
        <f>"01"</f>
        <v>01</v>
      </c>
      <c r="P85" s="4" t="s">
        <v>122</v>
      </c>
      <c r="Q85" s="4">
        <v>1</v>
      </c>
      <c r="R85" s="4">
        <f>IF(P85="기계경비", J85, 0)</f>
        <v>0</v>
      </c>
      <c r="S85" s="4">
        <f>IF(P85="운반비", J85, 0)</f>
        <v>0</v>
      </c>
      <c r="T85" s="4">
        <f>IF(P85="작업부산물", F85, 0)</f>
        <v>0</v>
      </c>
      <c r="U85" s="4">
        <f>IF(P85="관급", F85, 0)</f>
        <v>0</v>
      </c>
      <c r="V85" s="4">
        <f>IF(P85="외주비", J85, 0)</f>
        <v>0</v>
      </c>
      <c r="W85" s="4">
        <f>IF(P85="장비비", J85, 0)</f>
        <v>0</v>
      </c>
      <c r="X85" s="4">
        <f>IF(P85="폐기물처리비", J85, 0)</f>
        <v>0</v>
      </c>
      <c r="Y85" s="4">
        <f>IF(P85="가설비", J85, 0)</f>
        <v>0</v>
      </c>
      <c r="Z85" s="4">
        <f>IF(P85="잡비제외분", F85, 0)</f>
        <v>0</v>
      </c>
      <c r="AA85" s="4">
        <f>IF(P85="사급자재대", L85, 0)</f>
        <v>0</v>
      </c>
      <c r="AB85" s="4">
        <f>IF(P85="관급자재대", L85, 0)</f>
        <v>0</v>
      </c>
      <c r="AC85" s="4">
        <f>IF(P85="관급자관급자재대", L85, 0)</f>
        <v>0</v>
      </c>
      <c r="AD85" s="4">
        <f>IF(P85="사용자항목2", L85, 0)</f>
        <v>0</v>
      </c>
      <c r="AE85" s="4">
        <f>IF(P85="안전관리비", L85, 0)</f>
        <v>0</v>
      </c>
      <c r="AF85" s="4">
        <f>IF(P85="품질관리비", L85, 0)</f>
        <v>0</v>
      </c>
      <c r="AG85" s="4">
        <f>IF(P85="고철대공제", L85, 0)</f>
        <v>0</v>
      </c>
      <c r="AH85" s="4">
        <f>IF(P85="사용자항목6", L85, 0)</f>
        <v>0</v>
      </c>
      <c r="AI85" s="4">
        <f>IF(P85="사용자항목7", L85, 0)</f>
        <v>0</v>
      </c>
      <c r="AJ85" s="4">
        <f>IF(P85="사용자항목8", L85, 0)</f>
        <v>0</v>
      </c>
      <c r="AK85" s="4">
        <f>IF(P85="사용자항목9", L85, 0)</f>
        <v>0</v>
      </c>
      <c r="AL85" s="4">
        <f>IF(P85="사용자항목10", L85, 0)</f>
        <v>0</v>
      </c>
      <c r="AM85" s="4">
        <f>IF(P85="사용자항목11", L85, 0)</f>
        <v>0</v>
      </c>
      <c r="AN85" s="4">
        <f>IF(P85="사용자항목12", L85, 0)</f>
        <v>0</v>
      </c>
      <c r="AO85" s="4">
        <f>IF(P85="사용자항목13", L85, 0)</f>
        <v>0</v>
      </c>
      <c r="AP85" s="4">
        <f>IF(P85="사용자항목14", L85, 0)</f>
        <v>0</v>
      </c>
    </row>
    <row r="86" spans="1:45" s="4" customFormat="1" ht="23.1" customHeight="1" x14ac:dyDescent="0.3">
      <c r="A86" s="20" t="s">
        <v>138</v>
      </c>
      <c r="B86" s="20" t="s">
        <v>172</v>
      </c>
      <c r="C86" s="21" t="s">
        <v>47</v>
      </c>
      <c r="D86" s="23"/>
      <c r="E86" s="23"/>
      <c r="F86" s="23"/>
      <c r="G86" s="23"/>
      <c r="H86" s="23"/>
      <c r="I86" s="23"/>
      <c r="J86" s="23"/>
      <c r="K86" s="23"/>
      <c r="L86" s="23"/>
      <c r="M86" s="28" t="s">
        <v>142</v>
      </c>
      <c r="O86" s="4" t="str">
        <f>"01"</f>
        <v>01</v>
      </c>
      <c r="P86" s="4" t="s">
        <v>122</v>
      </c>
      <c r="Q86" s="4">
        <v>1</v>
      </c>
      <c r="R86" s="4">
        <f>IF(P86="기계경비", J86, 0)</f>
        <v>0</v>
      </c>
      <c r="S86" s="4">
        <f>IF(P86="운반비", J86, 0)</f>
        <v>0</v>
      </c>
      <c r="T86" s="4">
        <f>IF(P86="작업부산물", F86, 0)</f>
        <v>0</v>
      </c>
      <c r="U86" s="4">
        <f>IF(P86="관급", F86, 0)</f>
        <v>0</v>
      </c>
      <c r="V86" s="4">
        <f>IF(P86="외주비", J86, 0)</f>
        <v>0</v>
      </c>
      <c r="W86" s="4">
        <f>IF(P86="장비비", J86, 0)</f>
        <v>0</v>
      </c>
      <c r="X86" s="4">
        <f>IF(P86="폐기물처리비", J86, 0)</f>
        <v>0</v>
      </c>
      <c r="Y86" s="4">
        <f>IF(P86="가설비", J86, 0)</f>
        <v>0</v>
      </c>
      <c r="Z86" s="4">
        <f>IF(P86="잡비제외분", F86, 0)</f>
        <v>0</v>
      </c>
      <c r="AA86" s="4">
        <f>IF(P86="사급자재대", L86, 0)</f>
        <v>0</v>
      </c>
      <c r="AB86" s="4">
        <f>IF(P86="관급자재대", L86, 0)</f>
        <v>0</v>
      </c>
      <c r="AC86" s="4">
        <f>IF(P86="관급자관급자재대", L86, 0)</f>
        <v>0</v>
      </c>
      <c r="AD86" s="4">
        <f>IF(P86="사용자항목2", L86, 0)</f>
        <v>0</v>
      </c>
      <c r="AE86" s="4">
        <f>IF(P86="안전관리비", L86, 0)</f>
        <v>0</v>
      </c>
      <c r="AF86" s="4">
        <f>IF(P86="품질관리비", L86, 0)</f>
        <v>0</v>
      </c>
      <c r="AG86" s="4">
        <f>IF(P86="고철대공제", L86, 0)</f>
        <v>0</v>
      </c>
      <c r="AH86" s="4">
        <f>IF(P86="사용자항목6", L86, 0)</f>
        <v>0</v>
      </c>
      <c r="AI86" s="4">
        <f>IF(P86="사용자항목7", L86, 0)</f>
        <v>0</v>
      </c>
      <c r="AJ86" s="4">
        <f>IF(P86="사용자항목8", L86, 0)</f>
        <v>0</v>
      </c>
      <c r="AK86" s="4">
        <f>IF(P86="사용자항목9", L86, 0)</f>
        <v>0</v>
      </c>
      <c r="AL86" s="4">
        <f>IF(P86="사용자항목10", L86, 0)</f>
        <v>0</v>
      </c>
      <c r="AM86" s="4">
        <f>IF(P86="사용자항목11", L86, 0)</f>
        <v>0</v>
      </c>
      <c r="AN86" s="4">
        <f>IF(P86="사용자항목12", L86, 0)</f>
        <v>0</v>
      </c>
      <c r="AO86" s="4">
        <f>IF(P86="사용자항목13", L86, 0)</f>
        <v>0</v>
      </c>
      <c r="AP86" s="4">
        <f>IF(P86="사용자항목14", L86, 0)</f>
        <v>0</v>
      </c>
    </row>
    <row r="87" spans="1:45" s="4" customFormat="1" ht="23.1" customHeight="1" x14ac:dyDescent="0.3">
      <c r="A87" s="20" t="s">
        <v>159</v>
      </c>
      <c r="B87" s="24"/>
      <c r="C87" s="21" t="s">
        <v>160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4">
        <v>5.4000000000000003E-3</v>
      </c>
      <c r="O87" s="4" t="str">
        <f>""</f>
        <v/>
      </c>
      <c r="P87" s="4" t="s">
        <v>122</v>
      </c>
      <c r="Q87" s="4">
        <v>1</v>
      </c>
      <c r="R87" s="4">
        <f>IF(P87="기계경비", J87, 0)</f>
        <v>0</v>
      </c>
      <c r="S87" s="4">
        <f>IF(P87="운반비", J87, 0)</f>
        <v>0</v>
      </c>
      <c r="T87" s="4">
        <f>IF(P87="작업부산물", F87, 0)</f>
        <v>0</v>
      </c>
      <c r="U87" s="4">
        <f>IF(P87="관급", F87, 0)</f>
        <v>0</v>
      </c>
      <c r="V87" s="4">
        <f>IF(P87="외주비", J87, 0)</f>
        <v>0</v>
      </c>
      <c r="W87" s="4">
        <f>IF(P87="장비비", J87, 0)</f>
        <v>0</v>
      </c>
      <c r="X87" s="4">
        <f>IF(P87="폐기물처리비", J87, 0)</f>
        <v>0</v>
      </c>
      <c r="Y87" s="4">
        <f>IF(P87="가설비", J87, 0)</f>
        <v>0</v>
      </c>
      <c r="Z87" s="4">
        <f>IF(P87="잡비제외분", F87, 0)</f>
        <v>0</v>
      </c>
      <c r="AA87" s="4">
        <f>IF(P87="사급자재대", L87, 0)</f>
        <v>0</v>
      </c>
      <c r="AB87" s="4">
        <f>IF(P87="관급자재대", L87, 0)</f>
        <v>0</v>
      </c>
      <c r="AC87" s="4">
        <f>IF(P87="관급자관급자재대", L87, 0)</f>
        <v>0</v>
      </c>
      <c r="AD87" s="4">
        <f>IF(P87="사용자항목2", L87, 0)</f>
        <v>0</v>
      </c>
      <c r="AE87" s="4">
        <f>IF(P87="안전관리비", L87, 0)</f>
        <v>0</v>
      </c>
      <c r="AF87" s="4">
        <f>IF(P87="품질관리비", L87, 0)</f>
        <v>0</v>
      </c>
      <c r="AG87" s="4">
        <f>IF(P87="고철대공제", L87, 0)</f>
        <v>0</v>
      </c>
      <c r="AH87" s="4">
        <f>IF(P87="사용자항목6", L87, 0)</f>
        <v>0</v>
      </c>
      <c r="AI87" s="4">
        <f>IF(P87="사용자항목7", L87, 0)</f>
        <v>0</v>
      </c>
      <c r="AJ87" s="4">
        <f>IF(P87="사용자항목8", L87, 0)</f>
        <v>0</v>
      </c>
      <c r="AK87" s="4">
        <f>IF(P87="사용자항목9", L87, 0)</f>
        <v>0</v>
      </c>
      <c r="AL87" s="4">
        <f>IF(P87="사용자항목10", L87, 0)</f>
        <v>0</v>
      </c>
      <c r="AM87" s="4">
        <f>IF(P87="사용자항목11", L87, 0)</f>
        <v>0</v>
      </c>
      <c r="AN87" s="4">
        <f>IF(P87="사용자항목12", L87, 0)</f>
        <v>0</v>
      </c>
      <c r="AO87" s="4">
        <f>IF(P87="사용자항목13", L87, 0)</f>
        <v>0</v>
      </c>
      <c r="AP87" s="4">
        <f>IF(P87="사용자항목14", L87, 0)</f>
        <v>0</v>
      </c>
    </row>
    <row r="88" spans="1:45" s="4" customFormat="1" ht="23.1" customHeight="1" x14ac:dyDescent="0.3">
      <c r="A88" s="20" t="s">
        <v>161</v>
      </c>
      <c r="B88" s="24"/>
      <c r="C88" s="21" t="s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O88" s="4" t="str">
        <f>""</f>
        <v/>
      </c>
      <c r="P88" s="4" t="s">
        <v>122</v>
      </c>
      <c r="Q88" s="4">
        <v>1</v>
      </c>
      <c r="R88" s="4">
        <f>IF(P88="기계경비", J88, 0)</f>
        <v>0</v>
      </c>
      <c r="S88" s="4">
        <f>IF(P88="운반비", J88, 0)</f>
        <v>0</v>
      </c>
      <c r="T88" s="4">
        <f>IF(P88="작업부산물", F88, 0)</f>
        <v>0</v>
      </c>
      <c r="U88" s="4">
        <f>IF(P88="관급", F88, 0)</f>
        <v>0</v>
      </c>
      <c r="V88" s="4">
        <f>IF(P88="외주비", J88, 0)</f>
        <v>0</v>
      </c>
      <c r="W88" s="4">
        <f>IF(P88="장비비", J88, 0)</f>
        <v>0</v>
      </c>
      <c r="X88" s="4">
        <f>IF(P88="폐기물처리비", J88, 0)</f>
        <v>0</v>
      </c>
      <c r="Y88" s="4">
        <f>IF(P88="가설비", J88, 0)</f>
        <v>0</v>
      </c>
      <c r="Z88" s="4">
        <f>IF(P88="잡비제외분", F88, 0)</f>
        <v>0</v>
      </c>
      <c r="AA88" s="4">
        <f>IF(P88="사급자재대", L88, 0)</f>
        <v>0</v>
      </c>
      <c r="AB88" s="4">
        <f>IF(P88="관급자재대", L88, 0)</f>
        <v>0</v>
      </c>
      <c r="AC88" s="4">
        <f>IF(P88="관급자관급자재대", L88, 0)</f>
        <v>0</v>
      </c>
      <c r="AD88" s="4">
        <f>IF(P88="사용자항목2", L88, 0)</f>
        <v>0</v>
      </c>
      <c r="AE88" s="4">
        <f>IF(P88="안전관리비", L88, 0)</f>
        <v>0</v>
      </c>
      <c r="AF88" s="4">
        <f>IF(P88="품질관리비", L88, 0)</f>
        <v>0</v>
      </c>
      <c r="AG88" s="4">
        <f>IF(P88="고철대공제", L88, 0)</f>
        <v>0</v>
      </c>
      <c r="AH88" s="4">
        <f>IF(P88="사용자항목6", L88, 0)</f>
        <v>0</v>
      </c>
      <c r="AI88" s="4">
        <f>IF(P88="사용자항목7", L88, 0)</f>
        <v>0</v>
      </c>
      <c r="AJ88" s="4">
        <f>IF(P88="사용자항목8", L88, 0)</f>
        <v>0</v>
      </c>
      <c r="AK88" s="4">
        <f>IF(P88="사용자항목9", L88, 0)</f>
        <v>0</v>
      </c>
      <c r="AL88" s="4">
        <f>IF(P88="사용자항목10", L88, 0)</f>
        <v>0</v>
      </c>
      <c r="AM88" s="4">
        <f>IF(P88="사용자항목11", L88, 0)</f>
        <v>0</v>
      </c>
      <c r="AN88" s="4">
        <f>IF(P88="사용자항목12", L88, 0)</f>
        <v>0</v>
      </c>
      <c r="AO88" s="4">
        <f>IF(P88="사용자항목13", L88, 0)</f>
        <v>0</v>
      </c>
      <c r="AP88" s="4">
        <f>IF(P88="사용자항목14", L88, 0)</f>
        <v>0</v>
      </c>
    </row>
    <row r="89" spans="1:45" s="4" customFormat="1" ht="23.1" customHeight="1" x14ac:dyDescent="0.3">
      <c r="A89" s="24"/>
      <c r="B89" s="2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45" s="4" customFormat="1" ht="23.1" customHeight="1" x14ac:dyDescent="0.3">
      <c r="A90" s="24"/>
      <c r="B90" s="24"/>
      <c r="C90" s="22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45" s="4" customFormat="1" ht="23.1" customHeight="1" x14ac:dyDescent="0.3">
      <c r="A91" s="24"/>
      <c r="B91" s="24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45" s="4" customFormat="1" ht="23.1" customHeight="1" x14ac:dyDescent="0.3">
      <c r="A92" s="24"/>
      <c r="B92" s="2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45" s="4" customFormat="1" ht="23.1" customHeight="1" x14ac:dyDescent="0.3">
      <c r="A93" s="24"/>
      <c r="B93" s="24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45" s="4" customFormat="1" ht="23.1" customHeight="1" x14ac:dyDescent="0.3">
      <c r="A94" s="24"/>
      <c r="B94" s="24"/>
      <c r="C94" s="22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45" s="4" customFormat="1" ht="23.1" customHeight="1" x14ac:dyDescent="0.3">
      <c r="A95" s="24"/>
      <c r="B95" s="2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45" s="4" customFormat="1" ht="23.1" customHeight="1" x14ac:dyDescent="0.3">
      <c r="A96" s="24"/>
      <c r="B96" s="24"/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45" s="4" customFormat="1" ht="23.1" customHeight="1" x14ac:dyDescent="0.3">
      <c r="A97" s="24"/>
      <c r="B97" s="24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45" s="4" customFormat="1" ht="23.1" customHeight="1" x14ac:dyDescent="0.3">
      <c r="A98" s="24"/>
      <c r="B98" s="24"/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45" s="4" customFormat="1" ht="23.1" customHeight="1" x14ac:dyDescent="0.3">
      <c r="A99" s="25" t="s">
        <v>57</v>
      </c>
      <c r="B99" s="27"/>
      <c r="C99" s="26"/>
      <c r="D99" s="13"/>
      <c r="E99" s="13"/>
      <c r="F99" s="13">
        <f>ROUNDDOWN(SUMIF(Q85:Q98, "1", F85:F98), 0)</f>
        <v>0</v>
      </c>
      <c r="G99" s="13"/>
      <c r="H99" s="13">
        <f>ROUNDDOWN(SUMIF(Q85:Q98, "1", H85:H98), 0)</f>
        <v>0</v>
      </c>
      <c r="I99" s="13"/>
      <c r="J99" s="13">
        <f>ROUNDDOWN(SUMIF(Q85:Q98, "1", J85:J98), 0)</f>
        <v>0</v>
      </c>
      <c r="K99" s="13"/>
      <c r="L99" s="13">
        <f>F99+H99+J99</f>
        <v>0</v>
      </c>
      <c r="M99" s="13"/>
      <c r="R99" s="4">
        <f t="shared" ref="R99:AS99" si="5">ROUNDDOWN(SUM(R85:R88), 0)</f>
        <v>0</v>
      </c>
      <c r="S99" s="4">
        <f t="shared" si="5"/>
        <v>0</v>
      </c>
      <c r="T99" s="4">
        <f t="shared" si="5"/>
        <v>0</v>
      </c>
      <c r="U99" s="4">
        <f t="shared" si="5"/>
        <v>0</v>
      </c>
      <c r="V99" s="4">
        <f t="shared" si="5"/>
        <v>0</v>
      </c>
      <c r="W99" s="4">
        <f t="shared" si="5"/>
        <v>0</v>
      </c>
      <c r="X99" s="4">
        <f t="shared" si="5"/>
        <v>0</v>
      </c>
      <c r="Y99" s="4">
        <f t="shared" si="5"/>
        <v>0</v>
      </c>
      <c r="Z99" s="4">
        <f t="shared" si="5"/>
        <v>0</v>
      </c>
      <c r="AA99" s="4">
        <f t="shared" si="5"/>
        <v>0</v>
      </c>
      <c r="AB99" s="4">
        <f t="shared" si="5"/>
        <v>0</v>
      </c>
      <c r="AC99" s="4">
        <f t="shared" si="5"/>
        <v>0</v>
      </c>
      <c r="AD99" s="4">
        <f t="shared" si="5"/>
        <v>0</v>
      </c>
      <c r="AE99" s="4">
        <f t="shared" si="5"/>
        <v>0</v>
      </c>
      <c r="AF99" s="4">
        <f t="shared" si="5"/>
        <v>0</v>
      </c>
      <c r="AG99" s="4">
        <f t="shared" si="5"/>
        <v>0</v>
      </c>
      <c r="AH99" s="4">
        <f t="shared" si="5"/>
        <v>0</v>
      </c>
      <c r="AI99" s="4">
        <f t="shared" si="5"/>
        <v>0</v>
      </c>
      <c r="AJ99" s="4">
        <f t="shared" si="5"/>
        <v>0</v>
      </c>
      <c r="AK99" s="4">
        <f t="shared" si="5"/>
        <v>0</v>
      </c>
      <c r="AL99" s="4">
        <f t="shared" si="5"/>
        <v>0</v>
      </c>
      <c r="AM99" s="4">
        <f t="shared" si="5"/>
        <v>0</v>
      </c>
      <c r="AN99" s="4">
        <f t="shared" si="5"/>
        <v>0</v>
      </c>
      <c r="AO99" s="4">
        <f t="shared" si="5"/>
        <v>0</v>
      </c>
      <c r="AP99" s="4">
        <f t="shared" si="5"/>
        <v>0</v>
      </c>
      <c r="AQ99" s="4">
        <f t="shared" si="5"/>
        <v>0</v>
      </c>
      <c r="AR99" s="4">
        <f t="shared" si="5"/>
        <v>0</v>
      </c>
      <c r="AS99" s="4">
        <f t="shared" si="5"/>
        <v>0</v>
      </c>
    </row>
    <row r="100" spans="1:45" s="4" customFormat="1" ht="23.1" customHeight="1" x14ac:dyDescent="0.3">
      <c r="A100" s="29"/>
      <c r="B100" s="29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45" s="4" customFormat="1" ht="23.1" customHeight="1" x14ac:dyDescent="0.3">
      <c r="A101" s="29"/>
      <c r="B101" s="29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1:45" s="4" customFormat="1" ht="23.1" customHeight="1" x14ac:dyDescent="0.3">
      <c r="A102" s="29"/>
      <c r="B102" s="29"/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45" s="4" customFormat="1" ht="23.1" customHeight="1" x14ac:dyDescent="0.3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45" s="4" customFormat="1" ht="23.1" customHeight="1" x14ac:dyDescent="0.3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45" s="4" customFormat="1" ht="23.1" customHeight="1" x14ac:dyDescent="0.3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45" s="4" customFormat="1" ht="23.1" customHeight="1" x14ac:dyDescent="0.3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45" s="4" customFormat="1" ht="23.1" customHeight="1" x14ac:dyDescent="0.3">
      <c r="A107" s="29"/>
      <c r="B107" s="29"/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45" s="4" customFormat="1" ht="23.1" customHeight="1" x14ac:dyDescent="0.3">
      <c r="A108" s="29"/>
      <c r="B108" s="29"/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45" s="4" customFormat="1" ht="23.1" customHeight="1" x14ac:dyDescent="0.3">
      <c r="A109" s="29"/>
      <c r="B109" s="29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  <row r="110" spans="1:45" s="4" customFormat="1" ht="23.1" customHeight="1" x14ac:dyDescent="0.3">
      <c r="A110" s="29"/>
      <c r="B110" s="29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</row>
    <row r="111" spans="1:45" s="4" customFormat="1" ht="23.1" customHeight="1" x14ac:dyDescent="0.3">
      <c r="A111" s="29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</row>
    <row r="112" spans="1:45" s="4" customFormat="1" ht="23.1" customHeight="1" x14ac:dyDescent="0.3">
      <c r="A112" s="29"/>
      <c r="B112" s="29"/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s="4" customFormat="1" ht="23.1" customHeight="1" x14ac:dyDescent="0.3">
      <c r="A113" s="29"/>
      <c r="B113" s="29"/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s="4" customFormat="1" ht="23.1" customHeight="1" x14ac:dyDescent="0.3">
      <c r="A114" s="29"/>
      <c r="B114" s="29"/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s="4" customFormat="1" ht="23.1" customHeight="1" x14ac:dyDescent="0.3">
      <c r="A115" s="29"/>
      <c r="B115" s="29"/>
      <c r="C115" s="30"/>
      <c r="D115" s="31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1:13" s="4" customFormat="1" ht="23.1" customHeight="1" x14ac:dyDescent="0.3">
      <c r="A116" s="29"/>
      <c r="B116" s="29"/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4" customFormat="1" ht="23.1" customHeight="1" x14ac:dyDescent="0.3">
      <c r="A117" s="29"/>
      <c r="B117" s="29"/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s="4" customFormat="1" ht="23.1" customHeight="1" x14ac:dyDescent="0.3">
      <c r="A118" s="29"/>
      <c r="B118" s="29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1:13" s="4" customFormat="1" ht="23.1" customHeight="1" x14ac:dyDescent="0.3">
      <c r="A119" s="29"/>
      <c r="B119" s="29"/>
      <c r="C119" s="30"/>
      <c r="D119" s="31"/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1:13" s="4" customFormat="1" ht="23.1" customHeight="1" x14ac:dyDescent="0.3">
      <c r="A120" s="29"/>
      <c r="B120" s="29"/>
      <c r="C120" s="30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s="4" customFormat="1" ht="23.1" customHeight="1" x14ac:dyDescent="0.3">
      <c r="A121" s="29"/>
      <c r="B121" s="29"/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3" s="4" customFormat="1" ht="23.1" customHeight="1" x14ac:dyDescent="0.3">
      <c r="A122" s="29"/>
      <c r="B122" s="29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3" s="4" customFormat="1" ht="23.1" customHeight="1" x14ac:dyDescent="0.3">
      <c r="A123" s="29"/>
      <c r="B123" s="29"/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3" s="4" customFormat="1" ht="23.1" customHeight="1" x14ac:dyDescent="0.3">
      <c r="A124" s="29"/>
      <c r="B124" s="29"/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1:13" s="4" customFormat="1" ht="23.1" customHeight="1" x14ac:dyDescent="0.3">
      <c r="A125" s="29"/>
      <c r="B125" s="29"/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1:13" s="4" customFormat="1" ht="23.1" customHeight="1" x14ac:dyDescent="0.3">
      <c r="A126" s="29"/>
      <c r="B126" s="29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s="4" customFormat="1" ht="23.1" customHeight="1" x14ac:dyDescent="0.3">
      <c r="A127" s="29"/>
      <c r="B127" s="29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1:13" s="4" customFormat="1" ht="23.1" customHeight="1" x14ac:dyDescent="0.3">
      <c r="A128" s="29"/>
      <c r="B128" s="29"/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s="4" customFormat="1" ht="23.1" customHeight="1" x14ac:dyDescent="0.3">
      <c r="A129" s="29"/>
      <c r="B129" s="29"/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1:13" s="4" customFormat="1" ht="23.1" customHeight="1" x14ac:dyDescent="0.3">
      <c r="A130" s="29"/>
      <c r="B130" s="29"/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3" s="4" customFormat="1" ht="23.1" customHeight="1" x14ac:dyDescent="0.3">
      <c r="A131" s="29"/>
      <c r="B131" s="29"/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s="4" customFormat="1" ht="23.1" customHeight="1" x14ac:dyDescent="0.3">
      <c r="A132" s="29"/>
      <c r="B132" s="29"/>
      <c r="C132" s="30"/>
      <c r="D132" s="31"/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1:13" s="4" customFormat="1" ht="23.1" customHeight="1" x14ac:dyDescent="0.3">
      <c r="A133" s="29"/>
      <c r="B133" s="29"/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1:13" s="4" customFormat="1" ht="23.1" customHeight="1" x14ac:dyDescent="0.3">
      <c r="A134" s="29"/>
      <c r="B134" s="29"/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</row>
    <row r="135" spans="1:13" s="4" customFormat="1" ht="23.1" customHeight="1" x14ac:dyDescent="0.3">
      <c r="A135" s="29"/>
      <c r="B135" s="29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</row>
    <row r="136" spans="1:13" s="4" customFormat="1" ht="23.1" customHeight="1" x14ac:dyDescent="0.3">
      <c r="A136" s="29"/>
      <c r="B136" s="29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</row>
    <row r="137" spans="1:13" s="4" customFormat="1" ht="23.1" customHeight="1" x14ac:dyDescent="0.3">
      <c r="A137" s="29"/>
      <c r="B137" s="29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</row>
    <row r="138" spans="1:13" s="4" customFormat="1" ht="23.1" customHeight="1" x14ac:dyDescent="0.3">
      <c r="A138" s="29"/>
      <c r="B138" s="29"/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</row>
    <row r="139" spans="1:13" s="4" customFormat="1" ht="23.1" customHeight="1" x14ac:dyDescent="0.3">
      <c r="A139" s="29"/>
      <c r="B139" s="29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</row>
    <row r="140" spans="1:13" s="4" customFormat="1" ht="23.1" customHeight="1" x14ac:dyDescent="0.3">
      <c r="A140" s="29"/>
      <c r="B140" s="29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</row>
    <row r="141" spans="1:13" s="4" customFormat="1" ht="23.1" customHeight="1" x14ac:dyDescent="0.3">
      <c r="A141" s="29"/>
      <c r="B141" s="29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</row>
    <row r="142" spans="1:13" s="4" customFormat="1" ht="23.1" customHeight="1" x14ac:dyDescent="0.3">
      <c r="A142" s="29"/>
      <c r="B142" s="29"/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s="4" customFormat="1" ht="23.1" customHeight="1" x14ac:dyDescent="0.3">
      <c r="A143" s="29"/>
      <c r="B143" s="29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</row>
    <row r="144" spans="1:13" s="4" customFormat="1" ht="23.1" customHeight="1" x14ac:dyDescent="0.3">
      <c r="A144" s="29"/>
      <c r="B144" s="29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</row>
    <row r="145" spans="1:13" s="4" customFormat="1" ht="23.1" customHeight="1" x14ac:dyDescent="0.3">
      <c r="A145" s="29"/>
      <c r="B145" s="29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</row>
    <row r="146" spans="1:13" s="4" customFormat="1" ht="23.1" customHeight="1" x14ac:dyDescent="0.3">
      <c r="A146" s="29"/>
      <c r="B146" s="29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s="4" customFormat="1" ht="23.1" customHeight="1" x14ac:dyDescent="0.3">
      <c r="A147" s="29"/>
      <c r="B147" s="29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s="4" customFormat="1" ht="23.1" customHeight="1" x14ac:dyDescent="0.3">
      <c r="A148" s="29"/>
      <c r="B148" s="29"/>
      <c r="C148" s="30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s="4" customFormat="1" ht="23.1" customHeight="1" x14ac:dyDescent="0.3">
      <c r="A149" s="29"/>
      <c r="B149" s="29"/>
      <c r="C149" s="30"/>
      <c r="D149" s="31"/>
      <c r="E149" s="31"/>
      <c r="F149" s="31"/>
      <c r="G149" s="31"/>
      <c r="H149" s="31"/>
      <c r="I149" s="31"/>
      <c r="J149" s="31"/>
      <c r="K149" s="31"/>
      <c r="L149" s="31"/>
      <c r="M149" s="31"/>
    </row>
    <row r="150" spans="1:13" s="4" customFormat="1" ht="23.1" customHeight="1" x14ac:dyDescent="0.3">
      <c r="A150" s="29"/>
      <c r="B150" s="29"/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</row>
    <row r="151" spans="1:13" s="4" customFormat="1" ht="23.1" customHeight="1" x14ac:dyDescent="0.3">
      <c r="A151" s="29"/>
      <c r="B151" s="29"/>
      <c r="C151" s="30"/>
      <c r="D151" s="31"/>
      <c r="E151" s="31"/>
      <c r="F151" s="31"/>
      <c r="G151" s="31"/>
      <c r="H151" s="31"/>
      <c r="I151" s="31"/>
      <c r="J151" s="31"/>
      <c r="K151" s="31"/>
      <c r="L151" s="31"/>
      <c r="M151" s="31"/>
    </row>
    <row r="152" spans="1:13" s="4" customFormat="1" ht="23.1" customHeight="1" x14ac:dyDescent="0.3">
      <c r="A152" s="29"/>
      <c r="B152" s="29"/>
      <c r="C152" s="30"/>
      <c r="D152" s="31"/>
      <c r="E152" s="31"/>
      <c r="F152" s="31"/>
      <c r="G152" s="31"/>
      <c r="H152" s="31"/>
      <c r="I152" s="31"/>
      <c r="J152" s="31"/>
      <c r="K152" s="31"/>
      <c r="L152" s="31"/>
      <c r="M152" s="31"/>
    </row>
    <row r="153" spans="1:13" s="4" customFormat="1" ht="23.1" customHeight="1" x14ac:dyDescent="0.3">
      <c r="A153" s="29"/>
      <c r="B153" s="29"/>
      <c r="C153" s="30"/>
      <c r="D153" s="31"/>
      <c r="E153" s="31"/>
      <c r="F153" s="31"/>
      <c r="G153" s="31"/>
      <c r="H153" s="31"/>
      <c r="I153" s="31"/>
      <c r="J153" s="31"/>
      <c r="K153" s="31"/>
      <c r="L153" s="31"/>
      <c r="M153" s="31"/>
    </row>
    <row r="154" spans="1:13" s="4" customFormat="1" ht="23.1" customHeight="1" x14ac:dyDescent="0.3">
      <c r="A154" s="29"/>
      <c r="B154" s="29"/>
      <c r="C154" s="30"/>
      <c r="D154" s="31"/>
      <c r="E154" s="31"/>
      <c r="F154" s="31"/>
      <c r="G154" s="31"/>
      <c r="H154" s="31"/>
      <c r="I154" s="31"/>
      <c r="J154" s="31"/>
      <c r="K154" s="31"/>
      <c r="L154" s="31"/>
      <c r="M154" s="31"/>
    </row>
    <row r="155" spans="1:13" s="4" customFormat="1" ht="23.1" customHeight="1" x14ac:dyDescent="0.3">
      <c r="A155" s="29"/>
      <c r="B155" s="29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</row>
    <row r="156" spans="1:13" s="4" customFormat="1" ht="23.1" customHeight="1" x14ac:dyDescent="0.3">
      <c r="A156" s="29"/>
      <c r="B156" s="29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</row>
    <row r="157" spans="1:13" s="4" customFormat="1" ht="23.1" customHeight="1" x14ac:dyDescent="0.3">
      <c r="A157" s="29"/>
      <c r="B157" s="29"/>
      <c r="C157" s="30"/>
      <c r="D157" s="31"/>
      <c r="E157" s="31"/>
      <c r="F157" s="31"/>
      <c r="G157" s="31"/>
      <c r="H157" s="31"/>
      <c r="I157" s="31"/>
      <c r="J157" s="31"/>
      <c r="K157" s="31"/>
      <c r="L157" s="31"/>
      <c r="M157" s="31"/>
    </row>
    <row r="158" spans="1:13" s="4" customFormat="1" ht="23.1" customHeight="1" x14ac:dyDescent="0.3">
      <c r="A158" s="29"/>
      <c r="B158" s="29"/>
      <c r="C158" s="30"/>
      <c r="D158" s="31"/>
      <c r="E158" s="31"/>
      <c r="F158" s="31"/>
      <c r="G158" s="31"/>
      <c r="H158" s="31"/>
      <c r="I158" s="31"/>
      <c r="J158" s="31"/>
      <c r="K158" s="31"/>
      <c r="L158" s="31"/>
      <c r="M158" s="31"/>
    </row>
    <row r="159" spans="1:13" s="4" customFormat="1" ht="23.1" customHeight="1" x14ac:dyDescent="0.3">
      <c r="A159" s="29"/>
      <c r="B159" s="29"/>
      <c r="C159" s="30"/>
      <c r="D159" s="31"/>
      <c r="E159" s="31"/>
      <c r="F159" s="31"/>
      <c r="G159" s="31"/>
      <c r="H159" s="31"/>
      <c r="I159" s="31"/>
      <c r="J159" s="31"/>
      <c r="K159" s="31"/>
      <c r="L159" s="31"/>
      <c r="M159" s="31"/>
    </row>
    <row r="160" spans="1:13" s="4" customFormat="1" ht="23.1" customHeight="1" x14ac:dyDescent="0.3">
      <c r="A160" s="29"/>
      <c r="B160" s="29"/>
      <c r="C160" s="30"/>
      <c r="D160" s="31"/>
      <c r="E160" s="31"/>
      <c r="F160" s="31"/>
      <c r="G160" s="31"/>
      <c r="H160" s="31"/>
      <c r="I160" s="31"/>
      <c r="J160" s="31"/>
      <c r="K160" s="31"/>
      <c r="L160" s="31"/>
      <c r="M160" s="31"/>
    </row>
    <row r="161" spans="1:13" s="4" customFormat="1" ht="23.1" customHeight="1" x14ac:dyDescent="0.3">
      <c r="A161" s="29"/>
      <c r="B161" s="29"/>
      <c r="C161" s="30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1:13" s="4" customFormat="1" ht="23.1" customHeight="1" x14ac:dyDescent="0.3">
      <c r="A162" s="29"/>
      <c r="B162" s="29"/>
      <c r="C162" s="30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3" spans="1:13" ht="23.1" customHeight="1" x14ac:dyDescent="0.3"/>
    <row r="164" spans="1:13" ht="23.1" customHeight="1" x14ac:dyDescent="0.3"/>
    <row r="165" spans="1:13" ht="23.1" customHeight="1" x14ac:dyDescent="0.3"/>
    <row r="166" spans="1:13" ht="23.1" customHeight="1" x14ac:dyDescent="0.3"/>
    <row r="167" spans="1:13" ht="23.1" customHeight="1" x14ac:dyDescent="0.3"/>
    <row r="168" spans="1:13" ht="23.1" customHeight="1" x14ac:dyDescent="0.3"/>
    <row r="169" spans="1:13" ht="23.1" customHeight="1" x14ac:dyDescent="0.3"/>
    <row r="170" spans="1:13" ht="23.1" customHeight="1" x14ac:dyDescent="0.3"/>
    <row r="171" spans="1:13" ht="23.1" customHeight="1" x14ac:dyDescent="0.3"/>
    <row r="172" spans="1:13" ht="23.1" customHeight="1" x14ac:dyDescent="0.3"/>
    <row r="173" spans="1:13" ht="23.1" customHeight="1" x14ac:dyDescent="0.3"/>
    <row r="174" spans="1:13" ht="23.1" customHeight="1" x14ac:dyDescent="0.3"/>
    <row r="175" spans="1:13" ht="23.1" customHeight="1" x14ac:dyDescent="0.3"/>
    <row r="176" spans="1:13" ht="23.1" customHeight="1" x14ac:dyDescent="0.3"/>
    <row r="177" ht="23.1" customHeight="1" x14ac:dyDescent="0.3"/>
    <row r="178" ht="23.1" customHeight="1" x14ac:dyDescent="0.3"/>
    <row r="179" ht="23.1" customHeight="1" x14ac:dyDescent="0.3"/>
    <row r="180" ht="23.1" customHeight="1" x14ac:dyDescent="0.3"/>
    <row r="181" ht="23.1" customHeight="1" x14ac:dyDescent="0.3"/>
    <row r="182" ht="23.1" customHeight="1" x14ac:dyDescent="0.3"/>
    <row r="183" ht="23.1" customHeight="1" x14ac:dyDescent="0.3"/>
    <row r="184" ht="23.1" customHeight="1" x14ac:dyDescent="0.3"/>
    <row r="185" ht="23.1" customHeight="1" x14ac:dyDescent="0.3"/>
    <row r="186" ht="23.1" customHeight="1" x14ac:dyDescent="0.3"/>
    <row r="187" ht="23.1" customHeight="1" x14ac:dyDescent="0.3"/>
    <row r="188" ht="23.1" customHeight="1" x14ac:dyDescent="0.3"/>
    <row r="189" ht="23.1" customHeight="1" x14ac:dyDescent="0.3"/>
    <row r="190" ht="23.1" customHeight="1" x14ac:dyDescent="0.3"/>
    <row r="191" ht="23.1" customHeight="1" x14ac:dyDescent="0.3"/>
    <row r="192" ht="23.1" customHeight="1" x14ac:dyDescent="0.3"/>
    <row r="193" ht="23.1" customHeight="1" x14ac:dyDescent="0.3"/>
    <row r="194" ht="23.1" customHeight="1" x14ac:dyDescent="0.3"/>
    <row r="195" ht="23.1" customHeight="1" x14ac:dyDescent="0.3"/>
    <row r="196" ht="23.1" customHeight="1" x14ac:dyDescent="0.3"/>
    <row r="197" ht="23.1" customHeight="1" x14ac:dyDescent="0.3"/>
    <row r="198" ht="23.1" customHeight="1" x14ac:dyDescent="0.3"/>
    <row r="199" ht="23.1" customHeight="1" x14ac:dyDescent="0.3"/>
    <row r="200" ht="23.1" customHeight="1" x14ac:dyDescent="0.3"/>
    <row r="201" ht="23.1" customHeight="1" x14ac:dyDescent="0.3"/>
    <row r="202" ht="23.1" customHeight="1" x14ac:dyDescent="0.3"/>
    <row r="203" ht="23.1" customHeight="1" x14ac:dyDescent="0.3"/>
    <row r="204" ht="23.1" customHeight="1" x14ac:dyDescent="0.3"/>
    <row r="205" ht="23.1" customHeight="1" x14ac:dyDescent="0.3"/>
    <row r="206" ht="23.1" customHeight="1" x14ac:dyDescent="0.3"/>
    <row r="207" ht="23.1" customHeight="1" x14ac:dyDescent="0.3"/>
    <row r="208" ht="23.1" customHeight="1" x14ac:dyDescent="0.3"/>
    <row r="209" ht="23.1" customHeight="1" x14ac:dyDescent="0.3"/>
    <row r="210" ht="23.1" customHeight="1" x14ac:dyDescent="0.3"/>
    <row r="211" ht="23.1" customHeight="1" x14ac:dyDescent="0.3"/>
    <row r="212" ht="23.1" customHeight="1" x14ac:dyDescent="0.3"/>
    <row r="213" ht="23.1" customHeight="1" x14ac:dyDescent="0.3"/>
    <row r="214" ht="23.1" customHeight="1" x14ac:dyDescent="0.3"/>
    <row r="215" ht="23.1" customHeight="1" x14ac:dyDescent="0.3"/>
    <row r="216" ht="23.1" customHeight="1" x14ac:dyDescent="0.3"/>
    <row r="217" ht="23.1" customHeight="1" x14ac:dyDescent="0.3"/>
    <row r="218" ht="23.1" customHeight="1" x14ac:dyDescent="0.3"/>
    <row r="219" ht="23.1" customHeight="1" x14ac:dyDescent="0.3"/>
    <row r="220" ht="23.1" customHeight="1" x14ac:dyDescent="0.3"/>
    <row r="221" ht="23.1" customHeight="1" x14ac:dyDescent="0.3"/>
    <row r="222" ht="23.1" customHeight="1" x14ac:dyDescent="0.3"/>
    <row r="223" ht="23.1" customHeight="1" x14ac:dyDescent="0.3"/>
    <row r="224" ht="23.1" customHeight="1" x14ac:dyDescent="0.3"/>
    <row r="225" ht="23.1" customHeight="1" x14ac:dyDescent="0.3"/>
    <row r="226" ht="23.1" customHeight="1" x14ac:dyDescent="0.3"/>
    <row r="227" ht="23.1" customHeight="1" x14ac:dyDescent="0.3"/>
    <row r="228" ht="23.1" customHeight="1" x14ac:dyDescent="0.3"/>
    <row r="229" ht="23.1" customHeight="1" x14ac:dyDescent="0.3"/>
    <row r="230" ht="23.1" customHeight="1" x14ac:dyDescent="0.3"/>
    <row r="231" ht="23.1" customHeight="1" x14ac:dyDescent="0.3"/>
    <row r="232" ht="23.1" customHeight="1" x14ac:dyDescent="0.3"/>
    <row r="233" ht="23.1" customHeight="1" x14ac:dyDescent="0.3"/>
    <row r="234" ht="23.1" customHeight="1" x14ac:dyDescent="0.3"/>
    <row r="235" ht="23.1" customHeight="1" x14ac:dyDescent="0.3"/>
    <row r="236" ht="23.1" customHeight="1" x14ac:dyDescent="0.3"/>
    <row r="237" ht="23.1" customHeight="1" x14ac:dyDescent="0.3"/>
    <row r="238" ht="23.1" customHeight="1" x14ac:dyDescent="0.3"/>
    <row r="239" ht="23.1" customHeight="1" x14ac:dyDescent="0.3"/>
    <row r="240" ht="23.1" customHeight="1" x14ac:dyDescent="0.3"/>
    <row r="241" ht="23.1" customHeight="1" x14ac:dyDescent="0.3"/>
    <row r="242" ht="23.1" customHeight="1" x14ac:dyDescent="0.3"/>
    <row r="243" ht="23.1" customHeight="1" x14ac:dyDescent="0.3"/>
    <row r="244" ht="23.1" customHeight="1" x14ac:dyDescent="0.3"/>
    <row r="245" ht="23.1" customHeight="1" x14ac:dyDescent="0.3"/>
    <row r="246" ht="23.1" customHeight="1" x14ac:dyDescent="0.3"/>
    <row r="247" ht="23.1" customHeight="1" x14ac:dyDescent="0.3"/>
    <row r="248" ht="23.1" customHeight="1" x14ac:dyDescent="0.3"/>
    <row r="249" ht="23.1" customHeight="1" x14ac:dyDescent="0.3"/>
    <row r="250" ht="23.1" customHeight="1" x14ac:dyDescent="0.3"/>
    <row r="251" ht="23.1" customHeight="1" x14ac:dyDescent="0.3"/>
    <row r="252" ht="23.1" customHeight="1" x14ac:dyDescent="0.3"/>
    <row r="253" ht="23.1" customHeight="1" x14ac:dyDescent="0.3"/>
    <row r="254" ht="23.1" customHeight="1" x14ac:dyDescent="0.3"/>
    <row r="255" ht="23.1" customHeight="1" x14ac:dyDescent="0.3"/>
    <row r="256" ht="23.1" customHeight="1" x14ac:dyDescent="0.3"/>
    <row r="257" ht="23.1" customHeight="1" x14ac:dyDescent="0.3"/>
    <row r="258" ht="23.1" customHeight="1" x14ac:dyDescent="0.3"/>
    <row r="259" ht="23.1" customHeight="1" x14ac:dyDescent="0.3"/>
    <row r="260" ht="23.1" customHeight="1" x14ac:dyDescent="0.3"/>
    <row r="261" ht="23.1" customHeight="1" x14ac:dyDescent="0.3"/>
    <row r="262" ht="23.1" customHeight="1" x14ac:dyDescent="0.3"/>
    <row r="263" ht="23.1" customHeight="1" x14ac:dyDescent="0.3"/>
    <row r="264" ht="23.1" customHeight="1" x14ac:dyDescent="0.3"/>
    <row r="265" ht="23.1" customHeight="1" x14ac:dyDescent="0.3"/>
    <row r="266" ht="23.1" customHeight="1" x14ac:dyDescent="0.3"/>
    <row r="267" ht="23.1" customHeight="1" x14ac:dyDescent="0.3"/>
    <row r="268" ht="23.1" customHeight="1" x14ac:dyDescent="0.3"/>
    <row r="269" ht="23.1" customHeight="1" x14ac:dyDescent="0.3"/>
    <row r="270" ht="23.1" customHeight="1" x14ac:dyDescent="0.3"/>
    <row r="271" ht="23.1" customHeight="1" x14ac:dyDescent="0.3"/>
    <row r="272" ht="23.1" customHeight="1" x14ac:dyDescent="0.3"/>
    <row r="273" ht="23.1" customHeight="1" x14ac:dyDescent="0.3"/>
    <row r="274" ht="23.1" customHeight="1" x14ac:dyDescent="0.3"/>
    <row r="275" ht="23.1" customHeight="1" x14ac:dyDescent="0.3"/>
    <row r="276" ht="23.1" customHeight="1" x14ac:dyDescent="0.3"/>
    <row r="277" ht="23.1" customHeight="1" x14ac:dyDescent="0.3"/>
    <row r="278" ht="23.1" customHeight="1" x14ac:dyDescent="0.3"/>
    <row r="279" ht="23.1" customHeight="1" x14ac:dyDescent="0.3"/>
    <row r="280" ht="23.1" customHeight="1" x14ac:dyDescent="0.3"/>
    <row r="281" ht="23.1" customHeight="1" x14ac:dyDescent="0.3"/>
    <row r="282" ht="23.1" customHeight="1" x14ac:dyDescent="0.3"/>
    <row r="283" ht="23.1" customHeight="1" x14ac:dyDescent="0.3"/>
    <row r="284" ht="23.1" customHeight="1" x14ac:dyDescent="0.3"/>
    <row r="285" ht="23.1" customHeight="1" x14ac:dyDescent="0.3"/>
    <row r="286" ht="23.1" customHeight="1" x14ac:dyDescent="0.3"/>
    <row r="287" ht="23.1" customHeight="1" x14ac:dyDescent="0.3"/>
    <row r="288" ht="23.1" customHeight="1" x14ac:dyDescent="0.3"/>
    <row r="289" ht="23.1" customHeight="1" x14ac:dyDescent="0.3"/>
    <row r="290" ht="23.1" customHeight="1" x14ac:dyDescent="0.3"/>
    <row r="291" ht="23.1" customHeight="1" x14ac:dyDescent="0.3"/>
    <row r="292" ht="23.1" customHeight="1" x14ac:dyDescent="0.3"/>
    <row r="293" ht="23.1" customHeight="1" x14ac:dyDescent="0.3"/>
    <row r="294" ht="23.1" customHeight="1" x14ac:dyDescent="0.3"/>
    <row r="295" ht="23.1" customHeight="1" x14ac:dyDescent="0.3"/>
    <row r="296" ht="23.1" customHeight="1" x14ac:dyDescent="0.3"/>
    <row r="297" ht="23.1" customHeight="1" x14ac:dyDescent="0.3"/>
    <row r="298" ht="23.1" customHeight="1" x14ac:dyDescent="0.3"/>
    <row r="299" ht="23.1" customHeight="1" x14ac:dyDescent="0.3"/>
    <row r="300" ht="23.1" customHeight="1" x14ac:dyDescent="0.3"/>
    <row r="301" ht="23.1" customHeight="1" x14ac:dyDescent="0.3"/>
    <row r="302" ht="23.1" customHeight="1" x14ac:dyDescent="0.3"/>
    <row r="303" ht="23.1" customHeight="1" x14ac:dyDescent="0.3"/>
    <row r="304" ht="23.1" customHeight="1" x14ac:dyDescent="0.3"/>
    <row r="305" ht="23.1" customHeight="1" x14ac:dyDescent="0.3"/>
    <row r="306" ht="23.1" customHeight="1" x14ac:dyDescent="0.3"/>
    <row r="307" ht="23.1" customHeight="1" x14ac:dyDescent="0.3"/>
    <row r="308" ht="23.1" customHeight="1" x14ac:dyDescent="0.3"/>
    <row r="309" ht="23.1" customHeight="1" x14ac:dyDescent="0.3"/>
    <row r="310" ht="23.1" customHeight="1" x14ac:dyDescent="0.3"/>
    <row r="311" ht="23.1" customHeight="1" x14ac:dyDescent="0.3"/>
    <row r="312" ht="23.1" customHeight="1" x14ac:dyDescent="0.3"/>
    <row r="313" ht="23.1" customHeight="1" x14ac:dyDescent="0.3"/>
    <row r="314" ht="23.1" customHeight="1" x14ac:dyDescent="0.3"/>
    <row r="315" ht="23.1" customHeight="1" x14ac:dyDescent="0.3"/>
    <row r="316" ht="23.1" customHeight="1" x14ac:dyDescent="0.3"/>
    <row r="317" ht="23.1" customHeight="1" x14ac:dyDescent="0.3"/>
    <row r="318" ht="23.1" customHeight="1" x14ac:dyDescent="0.3"/>
    <row r="319" ht="23.1" customHeight="1" x14ac:dyDescent="0.3"/>
    <row r="320" ht="23.1" customHeight="1" x14ac:dyDescent="0.3"/>
    <row r="321" ht="23.1" customHeight="1" x14ac:dyDescent="0.3"/>
    <row r="322" ht="23.1" customHeight="1" x14ac:dyDescent="0.3"/>
    <row r="323" ht="23.1" customHeight="1" x14ac:dyDescent="0.3"/>
    <row r="324" ht="23.1" customHeight="1" x14ac:dyDescent="0.3"/>
    <row r="325" ht="23.1" customHeight="1" x14ac:dyDescent="0.3"/>
    <row r="326" ht="23.1" customHeight="1" x14ac:dyDescent="0.3"/>
    <row r="327" ht="23.1" customHeight="1" x14ac:dyDescent="0.3"/>
    <row r="328" ht="23.1" customHeight="1" x14ac:dyDescent="0.3"/>
    <row r="329" ht="23.1" customHeight="1" x14ac:dyDescent="0.3"/>
    <row r="330" ht="23.1" customHeight="1" x14ac:dyDescent="0.3"/>
    <row r="331" ht="23.1" customHeight="1" x14ac:dyDescent="0.3"/>
    <row r="332" ht="23.1" customHeight="1" x14ac:dyDescent="0.3"/>
    <row r="333" ht="23.1" customHeight="1" x14ac:dyDescent="0.3"/>
    <row r="334" ht="23.1" customHeight="1" x14ac:dyDescent="0.3"/>
    <row r="335" ht="23.1" customHeight="1" x14ac:dyDescent="0.3"/>
    <row r="336" ht="23.1" customHeight="1" x14ac:dyDescent="0.3"/>
    <row r="337" ht="23.1" customHeight="1" x14ac:dyDescent="0.3"/>
    <row r="338" ht="23.1" customHeight="1" x14ac:dyDescent="0.3"/>
    <row r="339" ht="23.1" customHeight="1" x14ac:dyDescent="0.3"/>
    <row r="340" ht="23.1" customHeight="1" x14ac:dyDescent="0.3"/>
    <row r="341" ht="23.1" customHeight="1" x14ac:dyDescent="0.3"/>
    <row r="342" ht="23.1" customHeight="1" x14ac:dyDescent="0.3"/>
    <row r="343" ht="23.1" customHeight="1" x14ac:dyDescent="0.3"/>
    <row r="344" ht="23.1" customHeight="1" x14ac:dyDescent="0.3"/>
    <row r="345" ht="23.1" customHeight="1" x14ac:dyDescent="0.3"/>
    <row r="346" ht="23.1" customHeight="1" x14ac:dyDescent="0.3"/>
    <row r="347" ht="23.1" customHeight="1" x14ac:dyDescent="0.3"/>
    <row r="348" ht="23.1" customHeight="1" x14ac:dyDescent="0.3"/>
    <row r="349" ht="23.1" customHeight="1" x14ac:dyDescent="0.3"/>
    <row r="350" ht="23.1" customHeight="1" x14ac:dyDescent="0.3"/>
    <row r="351" ht="23.1" customHeight="1" x14ac:dyDescent="0.3"/>
    <row r="352" ht="23.1" customHeight="1" x14ac:dyDescent="0.3"/>
    <row r="353" ht="23.1" customHeight="1" x14ac:dyDescent="0.3"/>
    <row r="354" ht="23.1" customHeight="1" x14ac:dyDescent="0.3"/>
    <row r="355" ht="23.1" customHeight="1" x14ac:dyDescent="0.3"/>
    <row r="356" ht="23.1" customHeight="1" x14ac:dyDescent="0.3"/>
    <row r="357" ht="23.1" customHeight="1" x14ac:dyDescent="0.3"/>
    <row r="358" ht="23.1" customHeight="1" x14ac:dyDescent="0.3"/>
    <row r="359" ht="23.1" customHeight="1" x14ac:dyDescent="0.3"/>
    <row r="360" ht="23.1" customHeight="1" x14ac:dyDescent="0.3"/>
    <row r="361" ht="23.1" customHeight="1" x14ac:dyDescent="0.3"/>
    <row r="362" ht="23.1" customHeight="1" x14ac:dyDescent="0.3"/>
    <row r="363" ht="23.1" customHeight="1" x14ac:dyDescent="0.3"/>
    <row r="364" ht="23.1" customHeight="1" x14ac:dyDescent="0.3"/>
    <row r="365" ht="23.1" customHeight="1" x14ac:dyDescent="0.3"/>
    <row r="366" ht="23.1" customHeight="1" x14ac:dyDescent="0.3"/>
    <row r="367" ht="23.1" customHeight="1" x14ac:dyDescent="0.3"/>
    <row r="368" ht="23.1" customHeight="1" x14ac:dyDescent="0.3"/>
    <row r="369" ht="23.1" customHeight="1" x14ac:dyDescent="0.3"/>
    <row r="370" ht="23.1" customHeight="1" x14ac:dyDescent="0.3"/>
    <row r="371" ht="23.1" customHeight="1" x14ac:dyDescent="0.3"/>
    <row r="372" ht="23.1" customHeight="1" x14ac:dyDescent="0.3"/>
    <row r="373" ht="23.1" customHeight="1" x14ac:dyDescent="0.3"/>
    <row r="374" ht="23.1" customHeight="1" x14ac:dyDescent="0.3"/>
    <row r="375" ht="23.1" customHeight="1" x14ac:dyDescent="0.3"/>
    <row r="376" ht="23.1" customHeight="1" x14ac:dyDescent="0.3"/>
    <row r="377" ht="23.1" customHeight="1" x14ac:dyDescent="0.3"/>
    <row r="378" ht="23.1" customHeight="1" x14ac:dyDescent="0.3"/>
    <row r="379" ht="23.1" customHeight="1" x14ac:dyDescent="0.3"/>
    <row r="380" ht="23.1" customHeight="1" x14ac:dyDescent="0.3"/>
    <row r="381" ht="23.1" customHeight="1" x14ac:dyDescent="0.3"/>
    <row r="382" ht="23.1" customHeight="1" x14ac:dyDescent="0.3"/>
    <row r="383" ht="23.1" customHeight="1" x14ac:dyDescent="0.3"/>
    <row r="384" ht="23.1" customHeight="1" x14ac:dyDescent="0.3"/>
    <row r="385" ht="23.1" customHeight="1" x14ac:dyDescent="0.3"/>
    <row r="386" ht="23.1" customHeight="1" x14ac:dyDescent="0.3"/>
    <row r="387" ht="23.1" customHeight="1" x14ac:dyDescent="0.3"/>
    <row r="388" ht="15.95" customHeight="1" x14ac:dyDescent="0.3"/>
    <row r="389" ht="15.95" customHeight="1" x14ac:dyDescent="0.3"/>
    <row r="390" ht="15.95" customHeight="1" x14ac:dyDescent="0.3"/>
    <row r="391" ht="15.95" customHeight="1" x14ac:dyDescent="0.3"/>
    <row r="392" ht="15.95" customHeight="1" x14ac:dyDescent="0.3"/>
    <row r="393" ht="15.95" customHeight="1" x14ac:dyDescent="0.3"/>
    <row r="394" ht="15.95" customHeight="1" x14ac:dyDescent="0.3"/>
    <row r="395" ht="15.95" customHeight="1" x14ac:dyDescent="0.3"/>
    <row r="396" ht="15.95" customHeight="1" x14ac:dyDescent="0.3"/>
    <row r="397" ht="15.95" customHeight="1" x14ac:dyDescent="0.3"/>
    <row r="398" ht="15.95" customHeight="1" x14ac:dyDescent="0.3"/>
    <row r="399" ht="15.95" customHeight="1" x14ac:dyDescent="0.3"/>
    <row r="400" ht="15.95" customHeight="1" x14ac:dyDescent="0.3"/>
    <row r="401" ht="15.95" customHeight="1" x14ac:dyDescent="0.3"/>
    <row r="402" ht="15.95" customHeight="1" x14ac:dyDescent="0.3"/>
    <row r="403" ht="15.95" customHeight="1" x14ac:dyDescent="0.3"/>
    <row r="404" ht="15.95" customHeight="1" x14ac:dyDescent="0.3"/>
    <row r="405" ht="15.95" customHeight="1" x14ac:dyDescent="0.3"/>
    <row r="406" ht="15.95" customHeight="1" x14ac:dyDescent="0.3"/>
    <row r="407" ht="15.95" customHeight="1" x14ac:dyDescent="0.3"/>
    <row r="408" ht="15.95" customHeight="1" x14ac:dyDescent="0.3"/>
    <row r="409" ht="15.95" customHeight="1" x14ac:dyDescent="0.3"/>
    <row r="410" ht="15.95" customHeight="1" x14ac:dyDescent="0.3"/>
    <row r="411" ht="15.95" customHeight="1" x14ac:dyDescent="0.3"/>
    <row r="412" ht="15.95" customHeight="1" x14ac:dyDescent="0.3"/>
    <row r="413" ht="15.95" customHeight="1" x14ac:dyDescent="0.3"/>
    <row r="414" ht="15.95" customHeight="1" x14ac:dyDescent="0.3"/>
    <row r="415" ht="15.95" customHeight="1" x14ac:dyDescent="0.3"/>
    <row r="416" ht="15.95" customHeight="1" x14ac:dyDescent="0.3"/>
    <row r="417" ht="15.95" customHeight="1" x14ac:dyDescent="0.3"/>
    <row r="418" ht="15.95" customHeight="1" x14ac:dyDescent="0.3"/>
    <row r="419" ht="15.95" customHeight="1" x14ac:dyDescent="0.3"/>
    <row r="420" ht="15.95" customHeight="1" x14ac:dyDescent="0.3"/>
    <row r="421" ht="15.95" customHeight="1" x14ac:dyDescent="0.3"/>
    <row r="422" ht="15.95" customHeight="1" x14ac:dyDescent="0.3"/>
    <row r="423" ht="15.95" customHeight="1" x14ac:dyDescent="0.3"/>
    <row r="424" ht="15.95" customHeight="1" x14ac:dyDescent="0.3"/>
    <row r="425" ht="15.95" customHeight="1" x14ac:dyDescent="0.3"/>
    <row r="426" ht="15.95" customHeight="1" x14ac:dyDescent="0.3"/>
    <row r="427" ht="15.95" customHeight="1" x14ac:dyDescent="0.3"/>
    <row r="428" ht="15.95" customHeight="1" x14ac:dyDescent="0.3"/>
    <row r="429" ht="15.95" customHeight="1" x14ac:dyDescent="0.3"/>
    <row r="430" ht="15.95" customHeight="1" x14ac:dyDescent="0.3"/>
    <row r="431" ht="15.95" customHeight="1" x14ac:dyDescent="0.3"/>
    <row r="432" ht="15.95" customHeight="1" x14ac:dyDescent="0.3"/>
    <row r="433" ht="15.95" customHeight="1" x14ac:dyDescent="0.3"/>
    <row r="434" ht="15.95" customHeight="1" x14ac:dyDescent="0.3"/>
    <row r="435" ht="15.95" customHeight="1" x14ac:dyDescent="0.3"/>
    <row r="436" ht="15.95" customHeight="1" x14ac:dyDescent="0.3"/>
    <row r="437" ht="15.95" customHeight="1" x14ac:dyDescent="0.3"/>
    <row r="438" ht="15.95" customHeight="1" x14ac:dyDescent="0.3"/>
    <row r="439" ht="15.95" customHeight="1" x14ac:dyDescent="0.3"/>
    <row r="440" ht="15.95" customHeight="1" x14ac:dyDescent="0.3"/>
    <row r="441" ht="15.95" customHeight="1" x14ac:dyDescent="0.3"/>
    <row r="442" ht="15.95" customHeight="1" x14ac:dyDescent="0.3"/>
    <row r="443" ht="15.95" customHeight="1" x14ac:dyDescent="0.3"/>
    <row r="444" ht="15.95" customHeight="1" x14ac:dyDescent="0.3"/>
    <row r="445" ht="15.95" customHeight="1" x14ac:dyDescent="0.3"/>
    <row r="446" ht="15.95" customHeight="1" x14ac:dyDescent="0.3"/>
    <row r="447" ht="15.95" customHeight="1" x14ac:dyDescent="0.3"/>
    <row r="448" ht="15.95" customHeight="1" x14ac:dyDescent="0.3"/>
    <row r="449" ht="15.95" customHeight="1" x14ac:dyDescent="0.3"/>
    <row r="450" ht="15.95" customHeight="1" x14ac:dyDescent="0.3"/>
    <row r="451" ht="15.95" customHeight="1" x14ac:dyDescent="0.3"/>
    <row r="452" ht="15.95" customHeight="1" x14ac:dyDescent="0.3"/>
    <row r="453" ht="15.95" customHeight="1" x14ac:dyDescent="0.3"/>
    <row r="454" ht="15.95" customHeight="1" x14ac:dyDescent="0.3"/>
    <row r="455" ht="15.95" customHeight="1" x14ac:dyDescent="0.3"/>
    <row r="456" ht="15.95" customHeight="1" x14ac:dyDescent="0.3"/>
    <row r="457" ht="15.95" customHeight="1" x14ac:dyDescent="0.3"/>
    <row r="458" ht="15.95" customHeight="1" x14ac:dyDescent="0.3"/>
    <row r="459" ht="15.95" customHeight="1" x14ac:dyDescent="0.3"/>
    <row r="460" ht="15.95" customHeight="1" x14ac:dyDescent="0.3"/>
    <row r="461" ht="15.95" customHeight="1" x14ac:dyDescent="0.3"/>
    <row r="462" ht="15.95" customHeight="1" x14ac:dyDescent="0.3"/>
    <row r="463" ht="15.95" customHeight="1" x14ac:dyDescent="0.3"/>
    <row r="464" ht="15.95" customHeight="1" x14ac:dyDescent="0.3"/>
    <row r="465" ht="15.95" customHeight="1" x14ac:dyDescent="0.3"/>
    <row r="466" ht="15.95" customHeight="1" x14ac:dyDescent="0.3"/>
    <row r="467" ht="15.95" customHeight="1" x14ac:dyDescent="0.3"/>
    <row r="468" ht="15.95" customHeight="1" x14ac:dyDescent="0.3"/>
    <row r="469" ht="15.95" customHeight="1" x14ac:dyDescent="0.3"/>
    <row r="470" ht="15.95" customHeight="1" x14ac:dyDescent="0.3"/>
    <row r="471" ht="15.95" customHeight="1" x14ac:dyDescent="0.3"/>
    <row r="472" ht="15.95" customHeight="1" x14ac:dyDescent="0.3"/>
    <row r="473" ht="15.95" customHeight="1" x14ac:dyDescent="0.3"/>
    <row r="474" ht="15.95" customHeight="1" x14ac:dyDescent="0.3"/>
    <row r="475" ht="15.95" customHeight="1" x14ac:dyDescent="0.3"/>
    <row r="476" ht="15.95" customHeight="1" x14ac:dyDescent="0.3"/>
    <row r="477" ht="15.95" customHeight="1" x14ac:dyDescent="0.3"/>
    <row r="478" ht="15.95" customHeight="1" x14ac:dyDescent="0.3"/>
    <row r="479" ht="15.95" customHeight="1" x14ac:dyDescent="0.3"/>
    <row r="480" ht="15.95" customHeight="1" x14ac:dyDescent="0.3"/>
    <row r="481" ht="15.95" customHeight="1" x14ac:dyDescent="0.3"/>
    <row r="482" ht="15.95" customHeight="1" x14ac:dyDescent="0.3"/>
    <row r="483" ht="15.95" customHeight="1" x14ac:dyDescent="0.3"/>
    <row r="484" ht="15.95" customHeight="1" x14ac:dyDescent="0.3"/>
    <row r="485" ht="15.95" customHeight="1" x14ac:dyDescent="0.3"/>
    <row r="486" ht="15.95" customHeight="1" x14ac:dyDescent="0.3"/>
    <row r="487" ht="15.95" customHeight="1" x14ac:dyDescent="0.3"/>
    <row r="488" ht="15.95" customHeight="1" x14ac:dyDescent="0.3"/>
    <row r="489" ht="15.95" customHeight="1" x14ac:dyDescent="0.3"/>
    <row r="490" ht="15.95" customHeight="1" x14ac:dyDescent="0.3"/>
    <row r="491" ht="15.95" customHeight="1" x14ac:dyDescent="0.3"/>
    <row r="492" ht="15.95" customHeight="1" x14ac:dyDescent="0.3"/>
    <row r="493" ht="15.95" customHeight="1" x14ac:dyDescent="0.3"/>
    <row r="494" ht="15.95" customHeight="1" x14ac:dyDescent="0.3"/>
    <row r="495" ht="15.95" customHeight="1" x14ac:dyDescent="0.3"/>
    <row r="496" ht="15.95" customHeight="1" x14ac:dyDescent="0.3"/>
    <row r="497" ht="15.95" customHeight="1" x14ac:dyDescent="0.3"/>
    <row r="498" ht="15.95" customHeight="1" x14ac:dyDescent="0.3"/>
    <row r="499" ht="15.95" customHeight="1" x14ac:dyDescent="0.3"/>
    <row r="500" ht="15.95" customHeight="1" x14ac:dyDescent="0.3"/>
    <row r="501" ht="15.95" customHeight="1" x14ac:dyDescent="0.3"/>
    <row r="502" ht="15.95" customHeight="1" x14ac:dyDescent="0.3"/>
    <row r="503" ht="15.95" customHeight="1" x14ac:dyDescent="0.3"/>
    <row r="504" ht="15.95" customHeight="1" x14ac:dyDescent="0.3"/>
    <row r="505" ht="15.95" customHeight="1" x14ac:dyDescent="0.3"/>
    <row r="506" ht="15.95" customHeight="1" x14ac:dyDescent="0.3"/>
    <row r="507" ht="15.95" customHeight="1" x14ac:dyDescent="0.3"/>
    <row r="508" ht="15.95" customHeight="1" x14ac:dyDescent="0.3"/>
    <row r="509" ht="15.95" customHeight="1" x14ac:dyDescent="0.3"/>
    <row r="510" ht="15.95" customHeight="1" x14ac:dyDescent="0.3"/>
    <row r="511" ht="15.95" customHeight="1" x14ac:dyDescent="0.3"/>
    <row r="512" ht="15.95" customHeight="1" x14ac:dyDescent="0.3"/>
    <row r="513" ht="15.95" customHeight="1" x14ac:dyDescent="0.3"/>
    <row r="514" ht="15.95" customHeight="1" x14ac:dyDescent="0.3"/>
    <row r="515" ht="15.95" customHeight="1" x14ac:dyDescent="0.3"/>
    <row r="516" ht="15.95" customHeight="1" x14ac:dyDescent="0.3"/>
    <row r="517" ht="15.95" customHeight="1" x14ac:dyDescent="0.3"/>
    <row r="518" ht="15.95" customHeight="1" x14ac:dyDescent="0.3"/>
    <row r="519" ht="15.95" customHeight="1" x14ac:dyDescent="0.3"/>
    <row r="520" ht="15.95" customHeight="1" x14ac:dyDescent="0.3"/>
    <row r="521" ht="15.95" customHeight="1" x14ac:dyDescent="0.3"/>
    <row r="522" ht="15.95" customHeight="1" x14ac:dyDescent="0.3"/>
    <row r="523" ht="15.95" customHeight="1" x14ac:dyDescent="0.3"/>
    <row r="524" ht="15.95" customHeight="1" x14ac:dyDescent="0.3"/>
    <row r="525" ht="15.95" customHeight="1" x14ac:dyDescent="0.3"/>
    <row r="526" ht="15.95" customHeight="1" x14ac:dyDescent="0.3"/>
    <row r="527" ht="15.95" customHeight="1" x14ac:dyDescent="0.3"/>
    <row r="528" ht="15.95" customHeight="1" x14ac:dyDescent="0.3"/>
    <row r="529" ht="15.95" customHeight="1" x14ac:dyDescent="0.3"/>
    <row r="530" ht="15.95" customHeight="1" x14ac:dyDescent="0.3"/>
    <row r="531" ht="15.95" customHeight="1" x14ac:dyDescent="0.3"/>
    <row r="532" ht="15.95" customHeight="1" x14ac:dyDescent="0.3"/>
    <row r="533" ht="15.95" customHeight="1" x14ac:dyDescent="0.3"/>
    <row r="534" ht="15.95" customHeight="1" x14ac:dyDescent="0.3"/>
    <row r="535" ht="15.95" customHeight="1" x14ac:dyDescent="0.3"/>
    <row r="536" ht="15.95" customHeight="1" x14ac:dyDescent="0.3"/>
    <row r="537" ht="15.95" customHeight="1" x14ac:dyDescent="0.3"/>
    <row r="538" ht="15.95" customHeight="1" x14ac:dyDescent="0.3"/>
    <row r="539" ht="15.95" customHeight="1" x14ac:dyDescent="0.3"/>
    <row r="540" ht="15.95" customHeight="1" x14ac:dyDescent="0.3"/>
    <row r="541" ht="15.95" customHeight="1" x14ac:dyDescent="0.3"/>
    <row r="542" ht="15.95" customHeight="1" x14ac:dyDescent="0.3"/>
    <row r="543" ht="15.95" customHeight="1" x14ac:dyDescent="0.3"/>
    <row r="544" ht="15.95" customHeight="1" x14ac:dyDescent="0.3"/>
    <row r="545" ht="15.95" customHeight="1" x14ac:dyDescent="0.3"/>
    <row r="546" ht="15.95" customHeight="1" x14ac:dyDescent="0.3"/>
    <row r="547" ht="15.95" customHeight="1" x14ac:dyDescent="0.3"/>
    <row r="548" ht="15.95" customHeight="1" x14ac:dyDescent="0.3"/>
    <row r="549" ht="15.95" customHeight="1" x14ac:dyDescent="0.3"/>
    <row r="550" ht="15.95" customHeight="1" x14ac:dyDescent="0.3"/>
    <row r="551" ht="15.95" customHeight="1" x14ac:dyDescent="0.3"/>
    <row r="552" ht="15.95" customHeight="1" x14ac:dyDescent="0.3"/>
    <row r="553" ht="15.95" customHeight="1" x14ac:dyDescent="0.3"/>
    <row r="554" ht="15.95" customHeight="1" x14ac:dyDescent="0.3"/>
  </sheetData>
  <mergeCells count="17">
    <mergeCell ref="A5:M5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  <mergeCell ref="A84:M84"/>
    <mergeCell ref="A20:M20"/>
    <mergeCell ref="A68:M68"/>
    <mergeCell ref="A36:M36"/>
    <mergeCell ref="A52:M52"/>
  </mergeCells>
  <phoneticPr fontId="1" type="noConversion"/>
  <conditionalFormatting sqref="A5 A6:M99">
    <cfRule type="containsText" dxfId="1" priority="3" stopIfTrue="1" operator="containsText" text=".">
      <formula>NOT(ISERROR(SEARCH(".",A5)))</formula>
    </cfRule>
    <cfRule type="notContainsText" dxfId="0" priority="4" stopIfTrue="1" operator="notContains" text=".">
      <formula>ISERROR(SEARCH(".",A5))</formula>
    </cfRule>
  </conditionalFormatting>
  <pageMargins left="0.73935147870295737" right="0" top="0.54250108500216998" bottom="0.1388888888888889" header="0.3" footer="0.1388888888888889"/>
  <pageSetup paperSize="9" orientation="landscape" r:id="rId1"/>
  <rowBreaks count="6" manualBreakCount="6">
    <brk id="19" max="12" man="1"/>
    <brk id="35" max="12" man="1"/>
    <brk id="51" max="12" man="1"/>
    <brk id="67" max="12" man="1"/>
    <brk id="83" max="12" man="1"/>
    <brk id="9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원가계산서</vt:lpstr>
      <vt:lpstr>집계표</vt:lpstr>
      <vt:lpstr>내역서</vt:lpstr>
      <vt:lpstr>내역서!Print_Area</vt:lpstr>
      <vt:lpstr>원가계산서!Print_Area</vt:lpstr>
      <vt:lpstr>집계표!Print_Area</vt:lpstr>
      <vt:lpstr>내역서!Print_Titles</vt:lpstr>
      <vt:lpstr>원가계산서!Print_Titles</vt:lpstr>
      <vt:lpstr>집계표!Print_Titles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2023-12-05T00:26:57Z</cp:lastPrinted>
  <dcterms:created xsi:type="dcterms:W3CDTF">2015-06-05T00:40:32Z</dcterms:created>
  <dcterms:modified xsi:type="dcterms:W3CDTF">2023-12-12T23:55:26Z</dcterms:modified>
</cp:coreProperties>
</file>